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0" tabRatio="850" activeTab="2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</sheets>
  <definedNames>
    <definedName name="_xlnm._FilterDatabase" localSheetId="2" hidden="1">'Data Entry'!$B$4:$J$51</definedName>
    <definedName name="Accounts">'Chart of Accounts'!$B$4:$C$19</definedName>
    <definedName name="BankAccounts">'Bank Accounts'!$B$5:$O$18</definedName>
    <definedName name="BegPrincipal">'Top Level'!$E$9</definedName>
    <definedName name="Chart">'Chart of Accounts'!$B$4:$D$17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Entry'!$1:$4</definedName>
    <definedName name="Reserve">'Top Level'!$E$11</definedName>
    <definedName name="rptbanknum">OFFSET('Data Entry'!$D$5,0,0,COUNT('Data Entry'!$D:$D),1)</definedName>
    <definedName name="RptMonths">OFFSET('Data Entry'!$C$5,0,0,COUNT('Data Entry'!$C:$C),1)</definedName>
    <definedName name="SumAccount">'Data Entry'!$F$5:$F$52</definedName>
    <definedName name="SumBank">'Data Entry'!$D$5:$D$52</definedName>
    <definedName name="SumExp">'Data Entry'!$I$5:$I$52</definedName>
    <definedName name="SumMonth">'Data Entry'!$B$5:$B$52</definedName>
    <definedName name="SumMonthNum">'Data Entry'!$C$5:$C$52</definedName>
    <definedName name="SumRevenue">'Data Entry'!$H$5:$H$52</definedName>
  </definedNames>
  <calcPr calcId="124519"/>
</workbook>
</file>

<file path=xl/calcChain.xml><?xml version="1.0" encoding="utf-8"?>
<calcChain xmlns="http://schemas.openxmlformats.org/spreadsheetml/2006/main">
  <c r="C17" i="51"/>
  <c r="F16"/>
  <c r="F17" s="1"/>
  <c r="H16"/>
  <c r="H17" s="1"/>
  <c r="H18" s="1"/>
  <c r="J16"/>
  <c r="N4" i="2"/>
  <c r="M4"/>
  <c r="C29" i="51"/>
  <c r="A3"/>
  <c r="C37"/>
  <c r="C30"/>
  <c r="C28"/>
  <c r="K22"/>
  <c r="C24"/>
  <c r="C23"/>
  <c r="C6" i="4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"/>
  <c r="I7" i="36"/>
  <c r="A17" i="2" s="1"/>
  <c r="N17" s="1"/>
  <c r="H7" i="36"/>
  <c r="A16" i="2" s="1"/>
  <c r="N16" s="1"/>
  <c r="G7" i="36"/>
  <c r="A15" i="2" s="1"/>
  <c r="N15" s="1"/>
  <c r="I6" i="36"/>
  <c r="A14" i="2" s="1"/>
  <c r="N14" s="1"/>
  <c r="H6" i="36"/>
  <c r="A13" i="2" s="1"/>
  <c r="N13" s="1"/>
  <c r="G6" i="36"/>
  <c r="A12" i="2" s="1"/>
  <c r="N12" s="1"/>
  <c r="I5" i="36"/>
  <c r="A11" i="2" s="1"/>
  <c r="N11" s="1"/>
  <c r="H5" i="36"/>
  <c r="A10" i="2" s="1"/>
  <c r="N10" s="1"/>
  <c r="G5" i="36"/>
  <c r="A9" i="2" s="1"/>
  <c r="N9" s="1"/>
  <c r="I4" i="36"/>
  <c r="A8" i="2" s="1"/>
  <c r="N8" s="1"/>
  <c r="H4" i="36"/>
  <c r="A7" i="2" s="1"/>
  <c r="N7" s="1"/>
  <c r="G4" i="36"/>
  <c r="A6" i="2" s="1"/>
  <c r="M6" s="1"/>
  <c r="I3"/>
  <c r="F3"/>
  <c r="C3"/>
  <c r="M17" l="1"/>
  <c r="M15"/>
  <c r="M13"/>
  <c r="M11"/>
  <c r="M9"/>
  <c r="M7"/>
  <c r="E15" i="51"/>
  <c r="N6" i="2"/>
  <c r="M16"/>
  <c r="M14"/>
  <c r="M12"/>
  <c r="M10"/>
  <c r="M8"/>
  <c r="M18" s="1"/>
  <c r="J17" i="51"/>
  <c r="J18" s="1"/>
  <c r="F18"/>
  <c r="E7"/>
  <c r="G6"/>
  <c r="I6"/>
  <c r="E22"/>
  <c r="C6" i="2"/>
  <c r="K11" i="51"/>
  <c r="E9"/>
  <c r="I11"/>
  <c r="I22"/>
  <c r="I37" s="1"/>
  <c r="E8"/>
  <c r="G11"/>
  <c r="K6"/>
  <c r="G22"/>
  <c r="G23" s="1"/>
  <c r="O6" i="2"/>
  <c r="I23" i="51"/>
  <c r="C6" i="40"/>
  <c r="G24" i="51" l="1"/>
  <c r="G30"/>
  <c r="O7" i="2"/>
  <c r="G15" i="51"/>
  <c r="E30"/>
  <c r="E29"/>
  <c r="G28"/>
  <c r="G29"/>
  <c r="I28"/>
  <c r="I29"/>
  <c r="E37"/>
  <c r="E23"/>
  <c r="K23" s="1"/>
  <c r="G37"/>
  <c r="E24"/>
  <c r="E28"/>
  <c r="I24"/>
  <c r="N18" i="2"/>
  <c r="I30" i="51"/>
  <c r="O8" i="2" l="1"/>
  <c r="I15" i="51"/>
  <c r="K30"/>
  <c r="K29"/>
  <c r="K28"/>
  <c r="K24"/>
  <c r="O9" i="2" l="1"/>
  <c r="O10" s="1"/>
  <c r="O11" s="1"/>
  <c r="O12" s="1"/>
  <c r="O13" s="1"/>
  <c r="O14" s="1"/>
  <c r="O15" s="1"/>
  <c r="O16" s="1"/>
  <c r="O17" s="1"/>
  <c r="O18" s="1"/>
  <c r="K15" i="51"/>
  <c r="M15" l="1"/>
  <c r="G10" i="47" l="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8"/>
  <c r="E7"/>
  <c r="E6"/>
  <c r="E5"/>
  <c r="C8" i="51"/>
  <c r="C9"/>
  <c r="C7"/>
  <c r="G16" i="2" l="1"/>
  <c r="I16"/>
  <c r="D16"/>
  <c r="C16"/>
  <c r="J16"/>
  <c r="F16"/>
  <c r="G8"/>
  <c r="I8"/>
  <c r="D8"/>
  <c r="J8"/>
  <c r="C8"/>
  <c r="F8"/>
  <c r="J13"/>
  <c r="C13"/>
  <c r="F13"/>
  <c r="G13"/>
  <c r="I13"/>
  <c r="D13"/>
  <c r="G12"/>
  <c r="I12"/>
  <c r="D12"/>
  <c r="J12"/>
  <c r="C12"/>
  <c r="F12"/>
  <c r="J17"/>
  <c r="C17"/>
  <c r="F17"/>
  <c r="G17"/>
  <c r="I17"/>
  <c r="D17"/>
  <c r="J9"/>
  <c r="C9"/>
  <c r="F9"/>
  <c r="G9"/>
  <c r="I9"/>
  <c r="D9"/>
  <c r="G14"/>
  <c r="I14"/>
  <c r="D14"/>
  <c r="J14"/>
  <c r="C14"/>
  <c r="F14"/>
  <c r="G10"/>
  <c r="I10"/>
  <c r="D10"/>
  <c r="J10"/>
  <c r="C10"/>
  <c r="F10"/>
  <c r="J15"/>
  <c r="C15"/>
  <c r="F15"/>
  <c r="G15"/>
  <c r="I15"/>
  <c r="D15"/>
  <c r="J11"/>
  <c r="C11"/>
  <c r="F11"/>
  <c r="G11"/>
  <c r="I11"/>
  <c r="D11"/>
  <c r="J7"/>
  <c r="C7"/>
  <c r="F7"/>
  <c r="G7"/>
  <c r="I7"/>
  <c r="D7"/>
  <c r="I6"/>
  <c r="F6"/>
  <c r="J6"/>
  <c r="G6"/>
  <c r="D6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J18" i="2" l="1"/>
  <c r="G18"/>
  <c r="F18"/>
  <c r="H6"/>
  <c r="I18"/>
  <c r="K6"/>
  <c r="I53" i="47"/>
  <c r="K7" i="2" l="1"/>
  <c r="G9" i="51"/>
  <c r="H7" i="2"/>
  <c r="G8" i="51"/>
  <c r="G9" i="47"/>
  <c r="G8"/>
  <c r="G7"/>
  <c r="K8" i="2" l="1"/>
  <c r="I9" i="51"/>
  <c r="H8" i="2"/>
  <c r="I8" i="51"/>
  <c r="H53" i="47"/>
  <c r="K9" i="2" l="1"/>
  <c r="K10" s="1"/>
  <c r="K11" s="1"/>
  <c r="K12" s="1"/>
  <c r="K13" s="1"/>
  <c r="K14" s="1"/>
  <c r="K15" s="1"/>
  <c r="K16" s="1"/>
  <c r="K17" s="1"/>
  <c r="K18" s="1"/>
  <c r="K9" i="51"/>
  <c r="H9" i="2"/>
  <c r="H10" s="1"/>
  <c r="H11" s="1"/>
  <c r="H12" s="1"/>
  <c r="H13" s="1"/>
  <c r="H14" s="1"/>
  <c r="H15" s="1"/>
  <c r="H16" s="1"/>
  <c r="H17" s="1"/>
  <c r="H18" s="1"/>
  <c r="K8" i="51"/>
  <c r="G5" i="47"/>
  <c r="G6"/>
  <c r="M8" i="51" l="1"/>
  <c r="M9"/>
  <c r="C18" i="2"/>
  <c r="D18"/>
  <c r="E6"/>
  <c r="E7" l="1"/>
  <c r="G7" i="51"/>
  <c r="G10" s="1"/>
  <c r="G16" s="1"/>
  <c r="G17" l="1"/>
  <c r="G18" s="1"/>
  <c r="E8" i="2"/>
  <c r="I7" i="51"/>
  <c r="I10" s="1"/>
  <c r="I16" s="1"/>
  <c r="I31"/>
  <c r="I25"/>
  <c r="K31"/>
  <c r="G31"/>
  <c r="I17" l="1"/>
  <c r="I18" s="1"/>
  <c r="E9" i="2"/>
  <c r="E10" s="1"/>
  <c r="E11" s="1"/>
  <c r="E12" s="1"/>
  <c r="E13" s="1"/>
  <c r="E14" s="1"/>
  <c r="E15" s="1"/>
  <c r="E16" s="1"/>
  <c r="E17" s="1"/>
  <c r="E18" s="1"/>
  <c r="E21" s="1"/>
  <c r="K7" i="51"/>
  <c r="I33"/>
  <c r="K10" l="1"/>
  <c r="M7"/>
  <c r="K21" i="2"/>
  <c r="I38" i="51" l="1"/>
  <c r="K16"/>
  <c r="H21" i="2"/>
  <c r="K17" i="51" l="1"/>
  <c r="K18" s="1"/>
  <c r="E31"/>
  <c r="E25" l="1"/>
  <c r="K25"/>
  <c r="K33" s="1"/>
  <c r="G25"/>
  <c r="G33" s="1"/>
  <c r="G38" s="1"/>
  <c r="E33" l="1"/>
  <c r="E10"/>
  <c r="E16" l="1"/>
  <c r="M10"/>
  <c r="E38"/>
  <c r="E17" l="1"/>
  <c r="E18" s="1"/>
</calcChain>
</file>

<file path=xl/comments1.xml><?xml version="1.0" encoding="utf-8"?>
<comments xmlns="http://schemas.openxmlformats.org/spreadsheetml/2006/main">
  <authors>
    <author>Dawn Jacobson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<sst xmlns="http://schemas.openxmlformats.org/spreadsheetml/2006/main" count="160" uniqueCount="97">
  <si>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</si>
  <si>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</si>
  <si>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</si>
  <si>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</si>
  <si>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</si>
  <si>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</si>
  <si>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</si>
  <si>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</si>
  <si>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</si>
  <si>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</si>
  <si>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</si>
  <si>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</si>
  <si>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</si>
  <si>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</si>
  <si>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</si>
  <si>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</si>
  <si>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</si>
  <si>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</si>
  <si>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</si>
  <si>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</si>
  <si>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</si>
  <si>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</si>
  <si>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</si>
  <si>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</si>
  <si>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</si>
  <si>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</si>
  <si>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</si>
  <si>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</si>
  <si>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</si>
  <si>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</si>
  <si>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</si>
  <si>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</si>
  <si>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</si>
  <si>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</si>
  <si>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</si>
  <si>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</si>
  <si>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</si>
  <si>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</si>
  <si>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</si>
  <si>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</si>
  <si>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</si>
  <si>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</si>
  <si>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</si>
  <si>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</si>
  <si>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</si>
  <si>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</si>
  <si>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</si>
  <si>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</si>
  <si>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</si>
  <si>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</si>
  <si>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</si>
  <si>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</si>
  <si>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</si>
  <si>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</si>
  <si>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</si>
  <si>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</si>
  <si>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</si>
  <si>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</si>
  <si>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</si>
  <si>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</si>
  <si>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</si>
  <si>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</si>
  <si>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</si>
  <si>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Donation from XXXX</t>
  </si>
  <si>
    <t>Bank Name</t>
  </si>
  <si>
    <t>Transfer Funds</t>
  </si>
  <si>
    <t>Transfer Out</t>
  </si>
  <si>
    <t>Transfer In</t>
  </si>
  <si>
    <t>Donation from OOOO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</si>
  <si>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</si>
  <si>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</si>
  <si>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</si>
  <si>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</si>
  <si>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</si>
  <si>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</si>
  <si>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</si>
  <si>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</si>
  <si>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</si>
  <si>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Tiny Homes</t>
  </si>
  <si>
    <t>Months</t>
  </si>
  <si>
    <t>Donation</t>
  </si>
  <si>
    <t>Principal</t>
  </si>
  <si>
    <t>Checks:</t>
  </si>
  <si>
    <t>Expense vs Change in Balance Sheet</t>
  </si>
  <si>
    <t>Lutheran Church of the Resurrection</t>
  </si>
  <si>
    <t>Endowment Fund</t>
  </si>
  <si>
    <t xml:space="preserve">March Stmt.  </t>
  </si>
  <si>
    <t>PRINCIPAL</t>
  </si>
  <si>
    <t>Contributions (Principal Increase)</t>
  </si>
  <si>
    <t>Reductions to Principal</t>
  </si>
  <si>
    <t>Principal Accounting:</t>
  </si>
  <si>
    <t>Available Funds</t>
  </si>
  <si>
    <t>% of Reserve to the Available Funds:</t>
  </si>
  <si>
    <t>Beginning Year Principal Balance:</t>
  </si>
  <si>
    <t>FUNDS AVAILABLE TO SPEND</t>
  </si>
  <si>
    <t>Quarter</t>
  </si>
  <si>
    <t>Change in Investment Value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</si>
</sst>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vertical="center"/>
    </xf>
    <xf numFmtId="43" fontId="6" fillId="0" borderId="10" xfId="1" applyNumberFormat="1" applyFont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4" xfId="0" applyNumberFormat="1" applyFont="1" applyFill="1" applyBorder="1" applyAlignment="1">
      <alignment vertical="center"/>
    </xf>
    <xf numFmtId="44" fontId="5" fillId="2" borderId="15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43" fontId="7" fillId="0" borderId="2" xfId="1" applyNumberFormat="1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44" fontId="6" fillId="0" borderId="0" xfId="0" applyNumberFormat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44" fontId="12" fillId="0" borderId="0" xfId="1" applyFont="1" applyFill="1" applyBorder="1" applyAlignment="1">
      <alignment vertical="center"/>
    </xf>
    <xf numFmtId="0" fontId="15" fillId="0" borderId="0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43" fontId="16" fillId="0" borderId="12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4" fontId="5" fillId="0" borderId="35" xfId="0" applyNumberFormat="1" applyFont="1" applyBorder="1" applyAlignment="1">
      <alignment vertical="center"/>
    </xf>
    <xf numFmtId="44" fontId="12" fillId="0" borderId="0" xfId="1" quotePrefix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4" fontId="5" fillId="0" borderId="35" xfId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12" fillId="0" borderId="29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0" xfId="0" applyFont="1" applyFill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44" fontId="24" fillId="0" borderId="16" xfId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4" fontId="20" fillId="0" borderId="26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43" fontId="7" fillId="0" borderId="42" xfId="1" applyNumberFormat="1" applyFont="1" applyFill="1" applyBorder="1" applyAlignment="1">
      <alignment vertical="center"/>
    </xf>
    <xf numFmtId="44" fontId="5" fillId="0" borderId="42" xfId="0" applyNumberFormat="1" applyFont="1" applyFill="1" applyBorder="1" applyAlignment="1">
      <alignment vertical="center"/>
    </xf>
    <xf numFmtId="44" fontId="12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7" fillId="0" borderId="0" xfId="0" applyFont="1" applyFill="1" applyBorder="1"/>
    <xf numFmtId="0" fontId="5" fillId="2" borderId="43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4" fontId="20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/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vertical="center"/>
    </xf>
    <xf numFmtId="0" fontId="7" fillId="4" borderId="17" xfId="0" quotePrefix="1" applyNumberFormat="1" applyFont="1" applyFill="1" applyBorder="1" applyAlignment="1">
      <alignment horizontal="center" vertical="center"/>
    </xf>
    <xf numFmtId="0" fontId="7" fillId="4" borderId="18" xfId="0" quotePrefix="1" applyNumberFormat="1" applyFont="1" applyFill="1" applyBorder="1" applyAlignment="1">
      <alignment horizontal="center" vertical="center"/>
    </xf>
    <xf numFmtId="44" fontId="7" fillId="0" borderId="0" xfId="1" applyFont="1" applyAlignment="1">
      <alignment vertical="center"/>
    </xf>
    <xf numFmtId="0" fontId="7" fillId="4" borderId="16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26" fillId="5" borderId="0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center" vertical="center"/>
    </xf>
    <xf numFmtId="44" fontId="20" fillId="0" borderId="0" xfId="0" applyNumberFormat="1" applyFont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44" fontId="5" fillId="0" borderId="26" xfId="0" applyNumberFormat="1" applyFont="1" applyFill="1" applyBorder="1" applyAlignment="1">
      <alignment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27"/>
  <sheetViews>
    <sheetView showGridLines="0" workbookViewId="0">
      <selection activeCell="K18" sqref="K18"/>
    </sheetView>
  </sheetViews>
  <sheetFormatPr defaultRowHeight="15.5"/>
  <cols>
    <col min="1" max="1" width="2.1796875" style="22" customWidth="1"/>
    <col min="2" max="2" width="3.7265625" style="22" customWidth="1"/>
    <col min="3" max="3" width="38.1796875" style="22" customWidth="1"/>
    <col min="4" max="4" width="1.6328125" style="22" customWidth="1"/>
    <col min="5" max="5" width="14.6328125" style="22" customWidth="1"/>
    <col min="6" max="6" width="1.6328125" style="22" customWidth="1"/>
    <col min="7" max="7" width="14.6328125" style="22" customWidth="1"/>
    <col min="8" max="8" width="1.6328125" style="22" customWidth="1"/>
    <col min="9" max="9" width="14.90625" style="22" customWidth="1"/>
    <col min="10" max="10" width="1.6328125" style="22" customWidth="1"/>
    <col min="11" max="11" width="15.81640625" style="22" customWidth="1"/>
    <col min="12" max="12" width="2.1796875" style="22" customWidth="1"/>
    <col min="13" max="13" width="13.26953125" style="22" bestFit="1" customWidth="1"/>
    <col min="14" max="14" width="14.6328125" style="22" customWidth="1"/>
    <col min="15" max="15" width="10.1796875" style="22" bestFit="1" customWidth="1"/>
    <col min="16" max="16384" width="8.7265625" style="22"/>
  </cols>
  <sheetData>
    <row r="1" spans="1:14" ht="20">
      <c r="A1" s="110" t="s">
        <v>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4" ht="20">
      <c r="A2" s="110" t="s">
        <v>85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4" ht="20">
      <c r="A3" s="110" t="str">
        <f>VLOOKUP(CurrQtr,LKQtr,5)&amp;", "&amp;CurrentYr</f>
        <v>1st Quarter, 2019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04"/>
    </row>
    <row r="4" spans="1:14" ht="10" customHeight="1" thickBot="1">
      <c r="G4" s="20"/>
      <c r="H4" s="20"/>
      <c r="I4" s="20"/>
      <c r="J4" s="20"/>
      <c r="K4" s="20"/>
    </row>
    <row r="5" spans="1:14" ht="6.5" customHeight="1" thickTop="1">
      <c r="A5" s="28"/>
      <c r="B5" s="29"/>
      <c r="C5" s="29"/>
      <c r="D5" s="29"/>
      <c r="E5" s="29"/>
      <c r="F5" s="29"/>
      <c r="G5" s="179"/>
      <c r="H5" s="179"/>
      <c r="I5" s="179"/>
      <c r="J5" s="179"/>
      <c r="K5" s="179"/>
      <c r="L5" s="30"/>
    </row>
    <row r="6" spans="1:14" ht="46.5">
      <c r="A6" s="32"/>
      <c r="B6" s="149" t="s">
        <v>35</v>
      </c>
      <c r="E6" s="148" t="s">
        <v>72</v>
      </c>
      <c r="G6" s="148" t="str">
        <f>VLOOKUP(CurrQtr,LKQtr,2)</f>
        <v>January</v>
      </c>
      <c r="H6" s="20"/>
      <c r="I6" s="148" t="str">
        <f>VLOOKUP(CurrQtr,LKQtr,3)</f>
        <v>February</v>
      </c>
      <c r="J6" s="20"/>
      <c r="K6" s="148" t="str">
        <f>VLOOKUP(CurrQtr,LKQtr,4)&amp;" and End Quarter Balance"</f>
        <v>March and End Quarter Balance</v>
      </c>
      <c r="L6" s="31"/>
      <c r="M6" s="148"/>
    </row>
    <row r="7" spans="1:14">
      <c r="A7" s="32"/>
      <c r="B7" s="107">
        <v>1000</v>
      </c>
      <c r="C7" s="20" t="str">
        <f>IF(B7="","",VLOOKUP(B7,Chart,2))</f>
        <v>Fidelity Investments</v>
      </c>
      <c r="E7" s="23">
        <f>VLOOKUP(VLOOKUP(VLOOKUP(CurrQtr,LKQtr,2),LKMonthName,2)-1,BankAccounts,4)</f>
        <v>156850.66</v>
      </c>
      <c r="G7" s="23">
        <f>VLOOKUP(VLOOKUP(VLOOKUP(CurrQtr,LKQtr,2),LKMonthName,2),BankAccounts,4)</f>
        <v>155950.66</v>
      </c>
      <c r="H7" s="20"/>
      <c r="I7" s="23">
        <f>VLOOKUP(VLOOKUP(VLOOKUP(CurrQtr,LKQtr,2),LKMonthName,2)+1,BankAccounts,4)</f>
        <v>165950.66</v>
      </c>
      <c r="J7" s="20"/>
      <c r="K7" s="23">
        <f>VLOOKUP(VLOOKUP(VLOOKUP(CurrQtr,LKQtr,2),LKMonthName,2)+2,BankAccounts,4)</f>
        <v>166010.66</v>
      </c>
      <c r="L7" s="31"/>
      <c r="M7" s="157" t="str">
        <f>IF(K7-'Bank Accounts'!E18=0,"","ERROR")</f>
        <v/>
      </c>
    </row>
    <row r="8" spans="1:14">
      <c r="A8" s="32"/>
      <c r="B8" s="107">
        <v>1010</v>
      </c>
      <c r="C8" s="20" t="str">
        <f>IF(B8="","",VLOOKUP(B8,Chart,2))</f>
        <v>Johnson Bank - Checking</v>
      </c>
      <c r="E8" s="23">
        <f>VLOOKUP(VLOOKUP(VLOOKUP(CurrQtr,LKQtr,2),LKMonthName,2)-1,BankAccounts,7)</f>
        <v>3666.25</v>
      </c>
      <c r="G8" s="23">
        <f>VLOOKUP(VLOOKUP(VLOOKUP(CurrQtr,LKQtr,2),LKMonthName,2),BankAccounts,7)</f>
        <v>4666.25</v>
      </c>
      <c r="H8" s="20"/>
      <c r="I8" s="23">
        <f>VLOOKUP(VLOOKUP(VLOOKUP(CurrQtr,LKQtr,2),LKMonthName,2)+1,BankAccounts,7)</f>
        <v>4666.25</v>
      </c>
      <c r="J8" s="20"/>
      <c r="K8" s="23">
        <f>VLOOKUP(VLOOKUP(VLOOKUP(CurrQtr,LKQtr,2),LKMonthName,2)+2,BankAccounts,7)</f>
        <v>5166.25</v>
      </c>
      <c r="L8" s="31"/>
      <c r="M8" s="157" t="str">
        <f>IF(K8-'Bank Accounts'!H18=0,"","ERROR")</f>
        <v/>
      </c>
    </row>
    <row r="9" spans="1:14">
      <c r="A9" s="32"/>
      <c r="B9" s="107">
        <v>1020</v>
      </c>
      <c r="C9" s="20" t="str">
        <f>IF(B9="","",VLOOKUP(B9,Chart,2))</f>
        <v>Racine Community Foundation</v>
      </c>
      <c r="E9" s="23">
        <f>VLOOKUP(VLOOKUP(VLOOKUP(CurrQtr,LKQtr,2),LKMonthName,2)-1,BankAccounts,10)</f>
        <v>21916.78</v>
      </c>
      <c r="G9" s="23">
        <f>VLOOKUP(VLOOKUP(VLOOKUP(CurrQtr,LKQtr,2),LKMonthName,2),BankAccounts,10)</f>
        <v>22416.78</v>
      </c>
      <c r="H9" s="20"/>
      <c r="I9" s="23">
        <f>VLOOKUP(VLOOKUP(VLOOKUP(CurrQtr,LKQtr,2),LKMonthName,2)+1,BankAccounts,10)</f>
        <v>22416.78</v>
      </c>
      <c r="J9" s="20"/>
      <c r="K9" s="23">
        <f>VLOOKUP(VLOOKUP(VLOOKUP(CurrQtr,LKQtr,2),LKMonthName,2)+2,BankAccounts,10)</f>
        <v>22416.78</v>
      </c>
      <c r="L9" s="31"/>
      <c r="M9" s="157" t="str">
        <f>IF(K9-'Bank Accounts'!K18=0,"","ERROR")</f>
        <v/>
      </c>
    </row>
    <row r="10" spans="1:14" ht="16" thickBot="1">
      <c r="A10" s="32"/>
      <c r="B10" s="47" t="s">
        <v>34</v>
      </c>
      <c r="C10" s="47"/>
      <c r="D10" s="47"/>
      <c r="E10" s="68">
        <f>SUM(E7:E9)</f>
        <v>182433.69</v>
      </c>
      <c r="F10" s="47"/>
      <c r="G10" s="68">
        <f>SUM(G7:G9)</f>
        <v>183033.69</v>
      </c>
      <c r="H10" s="20"/>
      <c r="I10" s="68">
        <f>SUM(I7:I9)</f>
        <v>193033.69</v>
      </c>
      <c r="J10" s="20"/>
      <c r="K10" s="68">
        <f>SUM(K7:K9)</f>
        <v>193593.69</v>
      </c>
      <c r="L10" s="31"/>
      <c r="M10" s="178" t="str">
        <f>IF(K10-E10-K33=0,"","ERROR")</f>
        <v/>
      </c>
    </row>
    <row r="11" spans="1:14" ht="4" customHeight="1" thickTop="1">
      <c r="A11" s="32"/>
      <c r="E11" s="24"/>
      <c r="G11" s="148" t="str">
        <f>VLOOKUP(CurrQtr,LKQtr,2)</f>
        <v>January</v>
      </c>
      <c r="H11" s="20"/>
      <c r="I11" s="148" t="str">
        <f>VLOOKUP(CurrQtr,LKQtr,2)</f>
        <v>January</v>
      </c>
      <c r="J11" s="20"/>
      <c r="K11" s="148" t="str">
        <f>VLOOKUP(CurrQtr,LKQtr,2)</f>
        <v>January</v>
      </c>
      <c r="L11" s="31"/>
      <c r="M11" s="148"/>
    </row>
    <row r="12" spans="1:14">
      <c r="A12" s="32"/>
      <c r="B12" s="47"/>
      <c r="C12" s="47"/>
      <c r="D12" s="47"/>
      <c r="E12" s="69"/>
      <c r="F12" s="47"/>
      <c r="G12" s="69"/>
      <c r="H12" s="20"/>
      <c r="I12" s="20"/>
      <c r="J12" s="20"/>
      <c r="K12" s="27"/>
      <c r="L12" s="31"/>
    </row>
    <row r="13" spans="1:14" ht="4" customHeight="1">
      <c r="A13" s="32"/>
      <c r="E13" s="24"/>
      <c r="G13" s="24"/>
      <c r="H13" s="20"/>
      <c r="I13" s="20"/>
      <c r="J13" s="20"/>
      <c r="K13" s="106"/>
      <c r="L13" s="31"/>
    </row>
    <row r="14" spans="1:14">
      <c r="A14" s="32"/>
      <c r="B14" s="22" t="s">
        <v>90</v>
      </c>
      <c r="E14" s="24"/>
      <c r="G14" s="24"/>
      <c r="H14" s="20"/>
      <c r="I14" s="20"/>
      <c r="J14" s="20"/>
      <c r="K14" s="27"/>
      <c r="L14" s="31"/>
    </row>
    <row r="15" spans="1:14">
      <c r="A15" s="32"/>
      <c r="C15" s="22" t="s">
        <v>81</v>
      </c>
      <c r="E15" s="23">
        <f>VLOOKUP(VLOOKUP(VLOOKUP(CurrQtr,LKQtr,2),LKMonthName,2)-1,BankAccounts,14)</f>
        <v>129258.65</v>
      </c>
      <c r="G15" s="23">
        <f>VLOOKUP(VLOOKUP(VLOOKUP(CurrQtr,LKQtr,2),LKMonthName,2),BankAccounts,14)</f>
        <v>130258.65</v>
      </c>
      <c r="H15" s="20"/>
      <c r="I15" s="23">
        <f>VLOOKUP(VLOOKUP(VLOOKUP(CurrQtr,LKQtr,2),LKMonthName,2)+1,BankAccounts,14)</f>
        <v>140258.65</v>
      </c>
      <c r="J15" s="20"/>
      <c r="K15" s="23">
        <f>VLOOKUP(VLOOKUP(VLOOKUP(CurrQtr,LKQtr,2),LKMonthName,2)+2,BankAccounts,14)</f>
        <v>140758.65</v>
      </c>
      <c r="L15" s="31"/>
      <c r="M15" s="102" t="str">
        <f>IF(K15-'Bank Accounts'!O18=0,"","ERROR")</f>
        <v/>
      </c>
      <c r="N15" s="24"/>
    </row>
    <row r="16" spans="1:14">
      <c r="A16" s="32"/>
      <c r="C16" s="22" t="s">
        <v>91</v>
      </c>
      <c r="E16" s="24">
        <f>+E10-E15</f>
        <v>53175.040000000008</v>
      </c>
      <c r="F16" s="24">
        <f t="shared" ref="F16:K16" si="0">+F10-F15</f>
        <v>0</v>
      </c>
      <c r="G16" s="24">
        <f t="shared" si="0"/>
        <v>52775.040000000008</v>
      </c>
      <c r="H16" s="24">
        <f t="shared" si="0"/>
        <v>0</v>
      </c>
      <c r="I16" s="24">
        <f t="shared" si="0"/>
        <v>52775.040000000008</v>
      </c>
      <c r="J16" s="24">
        <f t="shared" si="0"/>
        <v>0</v>
      </c>
      <c r="K16" s="24">
        <f t="shared" si="0"/>
        <v>52835.040000000008</v>
      </c>
      <c r="L16" s="31"/>
      <c r="M16" s="24"/>
      <c r="N16" s="24"/>
    </row>
    <row r="17" spans="1:15">
      <c r="A17" s="32"/>
      <c r="B17" s="176"/>
      <c r="C17" s="22" t="str">
        <f>Reserve*100&amp;"% Reserve (of available funds)"</f>
        <v>15% Reserve (of available funds)</v>
      </c>
      <c r="E17" s="24">
        <f>+E16*Reserve</f>
        <v>7976.2560000000012</v>
      </c>
      <c r="F17" s="24">
        <f>+F16*Reserve</f>
        <v>0</v>
      </c>
      <c r="G17" s="24">
        <f>+G16*Reserve</f>
        <v>7916.2560000000012</v>
      </c>
      <c r="H17" s="24">
        <f>+H16*Reserve</f>
        <v>0</v>
      </c>
      <c r="I17" s="24">
        <f>+I16*Reserve</f>
        <v>7916.2560000000012</v>
      </c>
      <c r="J17" s="24">
        <f>+J16*Reserve</f>
        <v>0</v>
      </c>
      <c r="K17" s="24">
        <f>+K16*Reserve</f>
        <v>7925.2560000000012</v>
      </c>
      <c r="L17" s="31"/>
      <c r="M17" s="24"/>
      <c r="N17" s="24"/>
    </row>
    <row r="18" spans="1:15" ht="16" thickBot="1">
      <c r="A18" s="32"/>
      <c r="B18" s="47" t="s">
        <v>94</v>
      </c>
      <c r="C18" s="47"/>
      <c r="D18" s="47"/>
      <c r="E18" s="68">
        <f>+E16-E17</f>
        <v>45198.784000000007</v>
      </c>
      <c r="F18" s="68">
        <f t="shared" ref="F18:K18" si="1">+F16-F17</f>
        <v>0</v>
      </c>
      <c r="G18" s="68">
        <f t="shared" si="1"/>
        <v>44858.784000000007</v>
      </c>
      <c r="H18" s="68">
        <f t="shared" si="1"/>
        <v>0</v>
      </c>
      <c r="I18" s="68">
        <f t="shared" si="1"/>
        <v>44858.784000000007</v>
      </c>
      <c r="J18" s="68">
        <f t="shared" si="1"/>
        <v>0</v>
      </c>
      <c r="K18" s="68">
        <f t="shared" si="1"/>
        <v>44909.784000000007</v>
      </c>
      <c r="L18" s="31"/>
      <c r="M18" s="24"/>
      <c r="N18" s="24"/>
    </row>
    <row r="19" spans="1:15" ht="13" customHeight="1" thickTop="1" thickBot="1">
      <c r="A19" s="33"/>
      <c r="B19" s="34"/>
      <c r="C19" s="34"/>
      <c r="D19" s="34"/>
      <c r="E19" s="101"/>
      <c r="F19" s="34"/>
      <c r="G19" s="101"/>
      <c r="H19" s="37"/>
      <c r="I19" s="37"/>
      <c r="J19" s="37"/>
      <c r="K19" s="180"/>
      <c r="L19" s="36"/>
    </row>
    <row r="20" spans="1:15" ht="10" customHeight="1" thickTop="1" thickBot="1">
      <c r="B20" s="34"/>
      <c r="C20" s="34"/>
      <c r="D20" s="34"/>
      <c r="E20" s="35"/>
      <c r="G20" s="27"/>
      <c r="K20" s="102"/>
    </row>
    <row r="21" spans="1:15" ht="22.5" customHeight="1" thickTop="1">
      <c r="A21" s="28"/>
      <c r="B21" s="111" t="s">
        <v>40</v>
      </c>
      <c r="C21" s="111"/>
      <c r="D21" s="111"/>
      <c r="E21" s="111"/>
      <c r="F21" s="111"/>
      <c r="G21" s="111"/>
      <c r="H21" s="111"/>
      <c r="I21" s="111"/>
      <c r="J21" s="111"/>
      <c r="K21" s="111"/>
      <c r="L21" s="30"/>
    </row>
    <row r="22" spans="1:15" ht="31">
      <c r="A22" s="32"/>
      <c r="B22" s="160" t="s">
        <v>36</v>
      </c>
      <c r="E22" s="158" t="str">
        <f>VLOOKUP(CurrQtr,LKQtr,2)</f>
        <v>January</v>
      </c>
      <c r="G22" s="158" t="str">
        <f>VLOOKUP(CurrQtr,LKQtr,3)</f>
        <v>February</v>
      </c>
      <c r="H22" s="74"/>
      <c r="I22" s="158" t="str">
        <f>VLOOKUP(CurrQtr,LKQtr,4)</f>
        <v>March</v>
      </c>
      <c r="J22" s="74"/>
      <c r="K22" s="75" t="str">
        <f>"Total "&amp;VLOOKUP(CurrQtr,LKQtr,5)</f>
        <v>Total 1st Quarter</v>
      </c>
      <c r="L22" s="31"/>
    </row>
    <row r="23" spans="1:15">
      <c r="A23" s="32"/>
      <c r="B23" s="159">
        <v>4000</v>
      </c>
      <c r="C23" s="20" t="str">
        <f>VLOOKUP(B23,Accounts,2)</f>
        <v>Contributions (Principal Increase)</v>
      </c>
      <c r="E23" s="23">
        <f>SUMIFS(SumRevenue,SumMonth,E$22,SumAccount,$B23)</f>
        <v>1000</v>
      </c>
      <c r="F23" s="23"/>
      <c r="G23" s="23">
        <f>SUMIFS(SumRevenue,SumMonth,G$22,SumAccount,$B23)</f>
        <v>10000</v>
      </c>
      <c r="H23" s="23"/>
      <c r="I23" s="23">
        <f>SUMIFS(SumRevenue,SumMonth,I$22,SumAccount,$B23)</f>
        <v>500</v>
      </c>
      <c r="J23" s="23"/>
      <c r="K23" s="24">
        <f>SUM(E23:I23)</f>
        <v>11500</v>
      </c>
      <c r="L23" s="31"/>
      <c r="N23" s="24"/>
    </row>
    <row r="24" spans="1:15">
      <c r="A24" s="32"/>
      <c r="B24" s="159">
        <v>4010</v>
      </c>
      <c r="C24" s="20" t="str">
        <f>VLOOKUP(B24,Accounts,2)</f>
        <v>Interest</v>
      </c>
      <c r="E24" s="161">
        <f>SUMIFS(SumRevenue,SumMonth,E$22,SumAccount,$B24)</f>
        <v>0</v>
      </c>
      <c r="F24" s="162"/>
      <c r="G24" s="161">
        <f>SUMIFS(SumRevenue,SumMonth,G$22,SumAccount,$B24)</f>
        <v>0</v>
      </c>
      <c r="H24" s="163"/>
      <c r="I24" s="161">
        <f>SUMIFS(SumRevenue,SumMonth,I$22,SumAccount,$B24)</f>
        <v>60</v>
      </c>
      <c r="J24" s="163"/>
      <c r="K24" s="164">
        <f>SUM(E24:I24)</f>
        <v>60</v>
      </c>
      <c r="L24" s="31"/>
    </row>
    <row r="25" spans="1:15" ht="20">
      <c r="A25" s="32"/>
      <c r="B25" s="47" t="s">
        <v>37</v>
      </c>
      <c r="C25" s="67"/>
      <c r="D25" s="70"/>
      <c r="E25" s="71">
        <f>SUM(E23:E24)</f>
        <v>1000</v>
      </c>
      <c r="F25" s="70"/>
      <c r="G25" s="71">
        <f>SUM(G23:G24)</f>
        <v>10000</v>
      </c>
      <c r="H25" s="67"/>
      <c r="I25" s="71">
        <f>SUM(I23:I24)</f>
        <v>560</v>
      </c>
      <c r="J25" s="72"/>
      <c r="K25" s="71">
        <f>SUM(K23:K24)</f>
        <v>11560</v>
      </c>
      <c r="L25" s="31"/>
      <c r="N25" s="24"/>
    </row>
    <row r="26" spans="1:15" ht="7.5" customHeight="1">
      <c r="A26" s="32"/>
      <c r="C26" s="20"/>
      <c r="D26" s="25"/>
      <c r="E26" s="23"/>
      <c r="F26" s="25"/>
      <c r="G26" s="23"/>
      <c r="H26" s="20"/>
      <c r="I26" s="23"/>
      <c r="J26" s="26"/>
      <c r="K26" s="24"/>
      <c r="L26" s="31"/>
    </row>
    <row r="27" spans="1:15" ht="18.5">
      <c r="A27" s="32"/>
      <c r="B27" s="22" t="s">
        <v>38</v>
      </c>
      <c r="C27" s="20"/>
      <c r="D27" s="25"/>
      <c r="E27" s="23"/>
      <c r="F27" s="25"/>
      <c r="G27" s="23"/>
      <c r="H27" s="20"/>
      <c r="I27" s="23"/>
      <c r="J27" s="26"/>
      <c r="K27" s="24"/>
      <c r="L27" s="31"/>
    </row>
    <row r="28" spans="1:15" ht="15.5" customHeight="1">
      <c r="A28" s="32"/>
      <c r="B28" s="159">
        <v>5000</v>
      </c>
      <c r="C28" s="20" t="str">
        <f>VLOOKUP(B28,Accounts,2)</f>
        <v>Grants</v>
      </c>
      <c r="E28" s="23">
        <f>SUMIFS(SumExp,SumMonth,E$22,SumAccount,$B28)</f>
        <v>400</v>
      </c>
      <c r="G28" s="23">
        <f>SUMIFS(SumExp,SumMonth,G$22,SumAccount,$B28)</f>
        <v>0</v>
      </c>
      <c r="H28" s="20"/>
      <c r="I28" s="23">
        <f>SUMIFS(SumExp,SumMonth,I$22,SumAccount,$B28)</f>
        <v>0</v>
      </c>
      <c r="J28" s="20"/>
      <c r="K28" s="24">
        <f>SUM(E28:I28)</f>
        <v>400</v>
      </c>
      <c r="L28" s="31"/>
    </row>
    <row r="29" spans="1:15" ht="15.5" customHeight="1">
      <c r="A29" s="32"/>
      <c r="B29" s="159">
        <v>5010</v>
      </c>
      <c r="C29" s="20" t="str">
        <f>VLOOKUP(B29,Accounts,2)</f>
        <v>Fund Expenses</v>
      </c>
      <c r="E29" s="23">
        <f>SUMIFS(SumExp,SumMonth,E$22,SumAccount,$B29)</f>
        <v>0</v>
      </c>
      <c r="G29" s="23">
        <f>SUMIFS(SumExp,SumMonth,G$22,SumAccount,$B29)</f>
        <v>0</v>
      </c>
      <c r="H29" s="20"/>
      <c r="I29" s="23">
        <f>SUMIFS(SumExp,SumMonth,I$22,SumAccount,$B29)</f>
        <v>0</v>
      </c>
      <c r="J29" s="20"/>
      <c r="K29" s="24">
        <f>SUM(E29:I29)</f>
        <v>0</v>
      </c>
      <c r="L29" s="31"/>
    </row>
    <row r="30" spans="1:15" ht="15.5" customHeight="1">
      <c r="A30" s="32"/>
      <c r="B30" s="159">
        <v>5050</v>
      </c>
      <c r="C30" s="20" t="str">
        <f>VLOOKUP(B30,Accounts,2)</f>
        <v>Reductions to Principal</v>
      </c>
      <c r="E30" s="161">
        <f>SUMIFS(SumExp,SumMonth,E$22,SumAccount,$B30)</f>
        <v>0</v>
      </c>
      <c r="F30" s="162"/>
      <c r="G30" s="161">
        <f>SUMIFS(SumExp,SumMonth,G$22,SumAccount,$B30)</f>
        <v>0</v>
      </c>
      <c r="H30" s="163"/>
      <c r="I30" s="161">
        <f>SUMIFS(SumExp,SumMonth,I$22,SumAccount,$B30)</f>
        <v>0</v>
      </c>
      <c r="J30" s="163"/>
      <c r="K30" s="164">
        <f>SUM(E30:I30)</f>
        <v>0</v>
      </c>
      <c r="L30" s="31"/>
    </row>
    <row r="31" spans="1:15" ht="15.5" customHeight="1">
      <c r="A31" s="32"/>
      <c r="B31" s="47" t="s">
        <v>33</v>
      </c>
      <c r="E31" s="71">
        <f>SUM(E28:E30)</f>
        <v>400</v>
      </c>
      <c r="G31" s="71">
        <f>SUM(G28:G30)</f>
        <v>0</v>
      </c>
      <c r="H31" s="67"/>
      <c r="I31" s="71">
        <f>SUM(I28:I30)</f>
        <v>0</v>
      </c>
      <c r="J31" s="72"/>
      <c r="K31" s="71">
        <f>SUM(K28:K30)</f>
        <v>400</v>
      </c>
      <c r="L31" s="31"/>
      <c r="N31" s="24"/>
      <c r="O31" s="24"/>
    </row>
    <row r="32" spans="1:15" ht="9" customHeight="1">
      <c r="A32" s="32"/>
      <c r="B32" s="47"/>
      <c r="E32" s="71"/>
      <c r="G32" s="71"/>
      <c r="H32" s="67"/>
      <c r="I32" s="71"/>
      <c r="J32" s="72"/>
      <c r="K32" s="71"/>
      <c r="L32" s="31"/>
    </row>
    <row r="33" spans="1:14" ht="15.5" customHeight="1" thickBot="1">
      <c r="A33" s="32"/>
      <c r="B33" s="47" t="s">
        <v>39</v>
      </c>
      <c r="E33" s="73">
        <f>+E25-E31</f>
        <v>600</v>
      </c>
      <c r="G33" s="73">
        <f>+G25-G31</f>
        <v>10000</v>
      </c>
      <c r="H33" s="67"/>
      <c r="I33" s="73">
        <f>+I25-I31</f>
        <v>560</v>
      </c>
      <c r="J33" s="72"/>
      <c r="K33" s="73">
        <f>+K25-K31</f>
        <v>11160</v>
      </c>
      <c r="L33" s="31"/>
      <c r="N33" s="24"/>
    </row>
    <row r="34" spans="1:14" ht="11" customHeight="1" thickTop="1" thickBot="1">
      <c r="A34" s="33"/>
      <c r="B34" s="34"/>
      <c r="C34" s="34"/>
      <c r="D34" s="34"/>
      <c r="E34" s="34"/>
      <c r="F34" s="34"/>
      <c r="G34" s="34"/>
      <c r="H34" s="37"/>
      <c r="I34" s="34"/>
      <c r="J34" s="37"/>
      <c r="K34" s="34"/>
      <c r="L34" s="36"/>
    </row>
    <row r="35" spans="1:14" ht="16" thickTop="1">
      <c r="H35" s="20"/>
      <c r="J35" s="20"/>
      <c r="N35" s="24"/>
    </row>
    <row r="36" spans="1:14">
      <c r="A36" s="159" t="s">
        <v>82</v>
      </c>
      <c r="G36" s="27"/>
      <c r="H36" s="20"/>
      <c r="J36" s="20"/>
    </row>
    <row r="37" spans="1:14">
      <c r="B37" s="159">
        <v>5020</v>
      </c>
      <c r="C37" s="165" t="str">
        <f>VLOOKUP(B37,Accounts,2)</f>
        <v>Transfer Funds</v>
      </c>
      <c r="E37" s="23" t="str">
        <f>IF(SUMIFS(SumRevenue,SumMonth,E$22,SumAccount,$B37)-SUMIFS(SumExp,SumMonth,E$22,SumAccount,$B37)=0,"","ERROR WITH TRANSFERS")</f>
        <v/>
      </c>
      <c r="G37" s="23" t="str">
        <f>IF(SUMIFS(SumRevenue,SumMonth,G$22,SumAccount,$B37)-SUMIFS(SumExp,SumMonth,G$22,SumAccount,$B37)=0,"","ERROR WITH TRANSFERS")</f>
        <v/>
      </c>
      <c r="H37" s="20"/>
      <c r="I37" s="23" t="str">
        <f>IF(SUMIFS(SumRevenue,SumMonth,I$22,SumAccount,$B37)-SUMIFS(SumExp,SumMonth,I$22,SumAccount,$B37)=0,"","ERROR WITH TRANSFERS")</f>
        <v/>
      </c>
      <c r="J37" s="20"/>
    </row>
    <row r="38" spans="1:14">
      <c r="B38" s="159" t="s">
        <v>83</v>
      </c>
      <c r="E38" s="27" t="str">
        <f>IF(+G10-E10=E33,"","ERROR IN BALANCES")</f>
        <v/>
      </c>
      <c r="G38" s="27" t="str">
        <f>IF(+I10-G10=G33,"","ERROR IN BALANCES")</f>
        <v/>
      </c>
      <c r="H38" s="20"/>
      <c r="I38" s="27" t="str">
        <f>IF(+K10-I10=I33,"","ERROR IN BALANCES")</f>
        <v/>
      </c>
      <c r="J38" s="20"/>
    </row>
    <row r="39" spans="1:14">
      <c r="E39" s="20"/>
      <c r="G39" s="20"/>
      <c r="H39" s="20"/>
      <c r="J39" s="20"/>
    </row>
    <row r="40" spans="1:14">
      <c r="E40" s="20"/>
      <c r="G40" s="20"/>
      <c r="H40" s="20"/>
      <c r="J40" s="20"/>
    </row>
    <row r="41" spans="1:14">
      <c r="H41" s="20"/>
      <c r="J41" s="20"/>
    </row>
    <row r="42" spans="1:14">
      <c r="H42" s="20"/>
      <c r="J42" s="20"/>
    </row>
    <row r="43" spans="1:14">
      <c r="H43" s="20"/>
      <c r="J43" s="20"/>
    </row>
    <row r="47" spans="1:14">
      <c r="H47" s="20"/>
      <c r="J47" s="20"/>
    </row>
    <row r="48" spans="1:14">
      <c r="H48" s="20"/>
      <c r="J48" s="20"/>
    </row>
    <row r="49" spans="4:10">
      <c r="H49" s="20"/>
      <c r="J49" s="20"/>
    </row>
    <row r="50" spans="4:10">
      <c r="H50" s="20"/>
      <c r="J50" s="20"/>
    </row>
    <row r="51" spans="4:10">
      <c r="E51" s="20"/>
      <c r="G51" s="20"/>
      <c r="H51" s="20"/>
      <c r="J51" s="20"/>
    </row>
    <row r="52" spans="4:10">
      <c r="E52" s="20"/>
      <c r="G52" s="20"/>
      <c r="H52" s="20"/>
      <c r="J52" s="20"/>
    </row>
    <row r="53" spans="4:10">
      <c r="E53" s="20"/>
      <c r="G53" s="20"/>
      <c r="H53" s="20"/>
      <c r="J53" s="20"/>
    </row>
    <row r="54" spans="4:10">
      <c r="E54" s="20"/>
      <c r="G54" s="20"/>
      <c r="H54" s="20"/>
      <c r="J54" s="20"/>
    </row>
    <row r="55" spans="4:10">
      <c r="D55" s="20"/>
      <c r="F55" s="20"/>
      <c r="H55" s="20"/>
      <c r="J55" s="20"/>
    </row>
    <row r="56" spans="4:10">
      <c r="H56" s="20"/>
      <c r="J56" s="20"/>
    </row>
    <row r="57" spans="4:10">
      <c r="H57" s="20"/>
      <c r="J57" s="20"/>
    </row>
    <row r="58" spans="4:10">
      <c r="H58" s="20"/>
      <c r="J58" s="20"/>
    </row>
    <row r="59" spans="4:10">
      <c r="H59" s="20"/>
      <c r="J59" s="20"/>
    </row>
    <row r="60" spans="4:10">
      <c r="H60" s="20"/>
      <c r="J60" s="20"/>
    </row>
    <row r="61" spans="4:10">
      <c r="E61" s="20"/>
      <c r="G61" s="20"/>
      <c r="H61" s="20"/>
      <c r="J61" s="20"/>
    </row>
    <row r="62" spans="4:10">
      <c r="E62" s="20"/>
      <c r="G62" s="20"/>
      <c r="H62" s="20"/>
      <c r="J62" s="20"/>
    </row>
    <row r="63" spans="4:10">
      <c r="E63" s="20"/>
      <c r="G63" s="20"/>
      <c r="H63" s="20"/>
      <c r="J63" s="20"/>
    </row>
    <row r="64" spans="4:10">
      <c r="E64" s="20"/>
      <c r="G64" s="20"/>
      <c r="H64" s="20"/>
      <c r="J64" s="20"/>
    </row>
    <row r="65" spans="5:10">
      <c r="E65" s="20"/>
      <c r="G65" s="20"/>
      <c r="H65" s="20"/>
      <c r="J65" s="20"/>
    </row>
    <row r="66" spans="5:10">
      <c r="E66" s="20"/>
      <c r="G66" s="20"/>
      <c r="H66" s="20"/>
      <c r="J66" s="20"/>
    </row>
    <row r="67" spans="5:10">
      <c r="E67" s="20"/>
      <c r="G67" s="20"/>
      <c r="H67" s="20"/>
      <c r="J67" s="20"/>
    </row>
    <row r="68" spans="5:10">
      <c r="E68" s="20"/>
      <c r="G68" s="20"/>
      <c r="H68" s="20"/>
      <c r="J68" s="20"/>
    </row>
    <row r="69" spans="5:10">
      <c r="E69" s="20"/>
      <c r="G69" s="20"/>
      <c r="H69" s="20"/>
      <c r="J69" s="20"/>
    </row>
    <row r="70" spans="5:10">
      <c r="E70" s="20"/>
      <c r="G70" s="20"/>
      <c r="H70" s="20"/>
      <c r="J70" s="20"/>
    </row>
    <row r="71" spans="5:10">
      <c r="E71" s="20"/>
      <c r="G71" s="20"/>
      <c r="H71" s="20"/>
      <c r="J71" s="20"/>
    </row>
    <row r="72" spans="5:10">
      <c r="E72" s="20"/>
      <c r="G72" s="20"/>
      <c r="H72" s="20"/>
      <c r="J72" s="20"/>
    </row>
    <row r="73" spans="5:10">
      <c r="E73" s="20"/>
      <c r="G73" s="20"/>
      <c r="H73" s="20"/>
      <c r="J73" s="20"/>
    </row>
    <row r="74" spans="5:10">
      <c r="E74" s="20"/>
      <c r="G74" s="20"/>
      <c r="H74" s="20"/>
      <c r="J74" s="20"/>
    </row>
    <row r="75" spans="5:10">
      <c r="E75" s="20"/>
      <c r="G75" s="20"/>
      <c r="H75" s="20"/>
      <c r="J75" s="20"/>
    </row>
    <row r="76" spans="5:10">
      <c r="E76" s="20"/>
      <c r="G76" s="20"/>
      <c r="H76" s="20"/>
      <c r="J76" s="20"/>
    </row>
    <row r="77" spans="5:10">
      <c r="E77" s="20"/>
      <c r="G77" s="20"/>
      <c r="H77" s="20"/>
      <c r="J77" s="20"/>
    </row>
    <row r="78" spans="5:10">
      <c r="E78" s="20"/>
      <c r="G78" s="20"/>
      <c r="H78" s="20"/>
      <c r="J78" s="20"/>
    </row>
    <row r="79" spans="5:10">
      <c r="E79" s="20"/>
      <c r="G79" s="20"/>
      <c r="H79" s="20"/>
      <c r="J79" s="20"/>
    </row>
    <row r="80" spans="5:10">
      <c r="E80" s="20"/>
      <c r="G80" s="20"/>
      <c r="H80" s="20"/>
      <c r="J80" s="20"/>
    </row>
    <row r="81" spans="5:10">
      <c r="E81" s="20"/>
      <c r="G81" s="20"/>
      <c r="H81" s="20"/>
      <c r="J81" s="20"/>
    </row>
    <row r="82" spans="5:10">
      <c r="E82" s="20"/>
      <c r="G82" s="20"/>
      <c r="H82" s="20"/>
      <c r="J82" s="20"/>
    </row>
    <row r="83" spans="5:10">
      <c r="E83" s="20"/>
      <c r="G83" s="20"/>
      <c r="H83" s="20"/>
      <c r="J83" s="20"/>
    </row>
    <row r="84" spans="5:10">
      <c r="E84" s="20"/>
      <c r="G84" s="20"/>
      <c r="H84" s="20"/>
      <c r="J84" s="20"/>
    </row>
    <row r="85" spans="5:10">
      <c r="E85" s="20"/>
      <c r="G85" s="20"/>
      <c r="H85" s="20"/>
      <c r="J85" s="20"/>
    </row>
    <row r="86" spans="5:10">
      <c r="E86" s="20"/>
      <c r="G86" s="20"/>
      <c r="H86" s="20"/>
      <c r="J86" s="20"/>
    </row>
    <row r="87" spans="5:10">
      <c r="H87" s="20"/>
      <c r="J87" s="20"/>
    </row>
    <row r="88" spans="5:10">
      <c r="E88" s="20"/>
      <c r="G88" s="20"/>
      <c r="H88" s="20"/>
      <c r="J88" s="20"/>
    </row>
    <row r="89" spans="5:10">
      <c r="E89" s="20"/>
      <c r="G89" s="20"/>
      <c r="H89" s="20"/>
      <c r="J89" s="20"/>
    </row>
    <row r="90" spans="5:10">
      <c r="E90" s="20"/>
      <c r="G90" s="20"/>
      <c r="H90" s="20"/>
      <c r="J90" s="20"/>
    </row>
    <row r="91" spans="5:10">
      <c r="E91" s="20"/>
      <c r="G91" s="20"/>
      <c r="H91" s="20"/>
      <c r="J91" s="20"/>
    </row>
    <row r="92" spans="5:10">
      <c r="E92" s="20"/>
      <c r="G92" s="20"/>
      <c r="H92" s="20"/>
      <c r="J92" s="20"/>
    </row>
    <row r="93" spans="5:10">
      <c r="E93" s="20"/>
      <c r="G93" s="20"/>
      <c r="H93" s="20"/>
      <c r="J93" s="20"/>
    </row>
    <row r="94" spans="5:10">
      <c r="H94" s="20"/>
      <c r="J94" s="20"/>
    </row>
    <row r="95" spans="5:10">
      <c r="H95" s="20"/>
      <c r="J95" s="20"/>
    </row>
    <row r="96" spans="5:10">
      <c r="H96" s="20"/>
      <c r="J96" s="20"/>
    </row>
    <row r="97" spans="5:10">
      <c r="H97" s="20"/>
      <c r="J97" s="20"/>
    </row>
    <row r="98" spans="5:10">
      <c r="H98" s="20"/>
      <c r="J98" s="20"/>
    </row>
    <row r="99" spans="5:10">
      <c r="H99" s="20"/>
      <c r="J99" s="20"/>
    </row>
    <row r="100" spans="5:10">
      <c r="H100" s="20"/>
      <c r="J100" s="20"/>
    </row>
    <row r="101" spans="5:10">
      <c r="E101" s="20"/>
      <c r="G101" s="20"/>
      <c r="H101" s="20"/>
      <c r="J101" s="20"/>
    </row>
    <row r="102" spans="5:10">
      <c r="H102" s="20"/>
      <c r="J102" s="20"/>
    </row>
    <row r="103" spans="5:10">
      <c r="H103" s="20"/>
      <c r="J103" s="20"/>
    </row>
    <row r="108" spans="5:10">
      <c r="E108" s="20"/>
      <c r="G108" s="20"/>
      <c r="H108" s="20"/>
      <c r="J108" s="20"/>
    </row>
    <row r="109" spans="5:10">
      <c r="E109" s="20"/>
      <c r="G109" s="20"/>
      <c r="H109" s="20"/>
      <c r="J109" s="20"/>
    </row>
    <row r="110" spans="5:10">
      <c r="E110" s="20"/>
      <c r="G110" s="20"/>
    </row>
    <row r="111" spans="5:10">
      <c r="H111" s="20"/>
      <c r="J111" s="20"/>
    </row>
    <row r="116" spans="8:10">
      <c r="H116" s="20"/>
      <c r="J116" s="20"/>
    </row>
    <row r="124" spans="8:10">
      <c r="H124" s="20"/>
      <c r="J124" s="20"/>
    </row>
    <row r="126" spans="8:10">
      <c r="H126" s="20"/>
      <c r="J126" s="20"/>
    </row>
    <row r="127" spans="8:10">
      <c r="H127" s="20"/>
      <c r="J127" s="20"/>
    </row>
    <row r="128" spans="8:10">
      <c r="H128" s="20"/>
      <c r="J128" s="20"/>
    </row>
    <row r="129" spans="5:10">
      <c r="H129" s="20"/>
      <c r="J129" s="20"/>
    </row>
    <row r="130" spans="5:10">
      <c r="H130" s="20"/>
      <c r="J130" s="20"/>
    </row>
    <row r="131" spans="5:10">
      <c r="E131" s="20"/>
      <c r="G131" s="20"/>
      <c r="H131" s="20"/>
      <c r="J131" s="20"/>
    </row>
    <row r="132" spans="5:10">
      <c r="E132" s="20"/>
      <c r="G132" s="20"/>
      <c r="H132" s="20"/>
      <c r="J132" s="20"/>
    </row>
    <row r="133" spans="5:10">
      <c r="E133" s="20"/>
      <c r="G133" s="20"/>
      <c r="H133" s="20"/>
      <c r="J133" s="20"/>
    </row>
    <row r="134" spans="5:10">
      <c r="E134" s="20"/>
      <c r="G134" s="20"/>
      <c r="H134" s="20"/>
      <c r="J134" s="20"/>
    </row>
    <row r="135" spans="5:10">
      <c r="H135" s="20"/>
      <c r="J135" s="20"/>
    </row>
    <row r="136" spans="5:10">
      <c r="H136" s="20"/>
      <c r="J136" s="20"/>
    </row>
    <row r="137" spans="5:10">
      <c r="H137" s="20"/>
      <c r="J137" s="20"/>
    </row>
    <row r="138" spans="5:10">
      <c r="H138" s="20"/>
      <c r="J138" s="20"/>
    </row>
    <row r="139" spans="5:10">
      <c r="H139" s="20"/>
      <c r="J139" s="20"/>
    </row>
    <row r="140" spans="5:10">
      <c r="H140" s="20"/>
      <c r="J140" s="20"/>
    </row>
    <row r="141" spans="5:10">
      <c r="H141" s="20"/>
      <c r="J141" s="20"/>
    </row>
    <row r="142" spans="5:10">
      <c r="H142" s="20"/>
      <c r="J142" s="20"/>
    </row>
    <row r="146" spans="8:10">
      <c r="H146" s="20"/>
      <c r="J146" s="20"/>
    </row>
    <row r="148" spans="8:10">
      <c r="H148" s="20"/>
      <c r="J148" s="20"/>
    </row>
    <row r="152" spans="8:10">
      <c r="H152" s="20"/>
      <c r="J152" s="20"/>
    </row>
    <row r="160" spans="8:10">
      <c r="H160" s="20"/>
      <c r="J160" s="20"/>
    </row>
    <row r="161" spans="8:10">
      <c r="H161" s="20"/>
      <c r="J161" s="20"/>
    </row>
    <row r="164" spans="8:10">
      <c r="H164" s="20"/>
      <c r="J164" s="20"/>
    </row>
    <row r="170" spans="8:10">
      <c r="H170" s="20"/>
      <c r="J170" s="20"/>
    </row>
    <row r="171" spans="8:10">
      <c r="H171" s="20"/>
      <c r="J171" s="20"/>
    </row>
    <row r="172" spans="8:10">
      <c r="H172" s="20"/>
      <c r="J172" s="20"/>
    </row>
    <row r="186" spans="8:10">
      <c r="H186" s="20"/>
      <c r="J186" s="20"/>
    </row>
    <row r="201" spans="8:10">
      <c r="H201" s="20"/>
      <c r="J201" s="20"/>
    </row>
    <row r="227" spans="8:10">
      <c r="H227" s="20"/>
      <c r="J227" s="20"/>
    </row>
  </sheetData>
  <mergeCells count="4">
    <mergeCell ref="A1:L1"/>
    <mergeCell ref="B21:K21"/>
    <mergeCell ref="A3:K3"/>
    <mergeCell ref="A2:L2"/>
  </mergeCells>
  <printOptions horizontalCentered="1" vertic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1"/>
  <sheetViews>
    <sheetView showGridLines="0" topLeftCell="A4" workbookViewId="0">
      <selection activeCell="A7" sqref="A7"/>
    </sheetView>
  </sheetViews>
  <sheetFormatPr defaultRowHeight="15.5"/>
  <cols>
    <col min="1" max="1" width="8.7265625" style="1"/>
    <col min="2" max="2" width="14.6328125" style="1" customWidth="1"/>
    <col min="3" max="3" width="9.453125" style="1" bestFit="1" customWidth="1"/>
    <col min="4" max="4" width="8.7265625" style="1"/>
    <col min="5" max="5" width="16" style="1" customWidth="1"/>
    <col min="6" max="16384" width="8.7265625" style="1"/>
  </cols>
  <sheetData>
    <row r="3" spans="1:5">
      <c r="A3" s="46" t="s">
        <v>13</v>
      </c>
      <c r="B3" s="49">
        <v>2019</v>
      </c>
    </row>
    <row r="4" spans="1:5">
      <c r="A4" s="46"/>
      <c r="B4" s="49"/>
    </row>
    <row r="5" spans="1:5">
      <c r="A5" s="46" t="s">
        <v>41</v>
      </c>
    </row>
    <row r="6" spans="1:5">
      <c r="A6" s="46" t="s">
        <v>95</v>
      </c>
      <c r="B6" s="49">
        <v>1</v>
      </c>
      <c r="C6" s="1" t="str">
        <f>VLOOKUP(CurrQtr,LKQtr,2)&amp;" - "&amp;VLOOKUP(CurrQtr,LKQtr,4)</f>
        <v>January - March</v>
      </c>
    </row>
    <row r="9" spans="1:5">
      <c r="A9" s="1" t="s">
        <v>93</v>
      </c>
      <c r="E9" s="172">
        <v>129258.65</v>
      </c>
    </row>
    <row r="11" spans="1:5">
      <c r="A11" s="1" t="s">
        <v>92</v>
      </c>
      <c r="E11" s="177">
        <v>0.15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69"/>
  <sheetViews>
    <sheetView showGridLines="0" tabSelected="1" zoomScale="80" zoomScaleNormal="80" workbookViewId="0">
      <selection activeCell="L7" sqref="L7"/>
    </sheetView>
  </sheetViews>
  <sheetFormatPr defaultRowHeight="15.5"/>
  <cols>
    <col min="1" max="1" width="3.453125" style="2" customWidth="1"/>
    <col min="2" max="2" width="13.26953125" style="2" customWidth="1"/>
    <col min="3" max="3" width="9.453125" style="2" hidden="1" customWidth="1"/>
    <col min="4" max="4" width="12.6328125" style="99" customWidth="1"/>
    <col min="5" max="5" width="32.90625" style="99" customWidth="1"/>
    <col min="6" max="6" width="10.08984375" style="2" customWidth="1"/>
    <col min="7" max="7" width="35.36328125" style="2" customWidth="1"/>
    <col min="8" max="8" width="15.90625" style="11" customWidth="1"/>
    <col min="9" max="9" width="16" style="2" customWidth="1"/>
    <col min="10" max="10" width="43.7265625" style="82" customWidth="1"/>
    <col min="11" max="11" width="9.08984375" style="2" bestFit="1" customWidth="1"/>
    <col min="12" max="16384" width="8.7265625" style="2"/>
  </cols>
  <sheetData>
    <row r="1" spans="2:10" ht="23">
      <c r="B1" s="112"/>
      <c r="C1" s="112"/>
      <c r="D1" s="112"/>
      <c r="E1" s="112"/>
      <c r="F1" s="112"/>
      <c r="G1" s="112"/>
      <c r="H1" s="112"/>
      <c r="I1" s="112"/>
      <c r="J1" s="112"/>
    </row>
    <row r="2" spans="2:10" ht="11.5" customHeight="1">
      <c r="B2" s="113"/>
      <c r="C2" s="113"/>
      <c r="D2" s="113"/>
      <c r="E2" s="113"/>
      <c r="F2" s="113"/>
      <c r="G2" s="113"/>
      <c r="H2" s="113"/>
      <c r="I2" s="113"/>
      <c r="J2" s="113"/>
    </row>
    <row r="3" spans="2:10" ht="22.5" customHeight="1">
      <c r="B3" s="115" t="s">
        <v>17</v>
      </c>
      <c r="C3" s="115" t="s">
        <v>69</v>
      </c>
      <c r="D3" s="115" t="s">
        <v>62</v>
      </c>
      <c r="E3" s="115" t="s">
        <v>64</v>
      </c>
      <c r="F3" s="115" t="s">
        <v>14</v>
      </c>
      <c r="G3" s="115" t="s">
        <v>15</v>
      </c>
      <c r="H3" s="114" t="s">
        <v>70</v>
      </c>
      <c r="I3" s="114"/>
      <c r="J3" s="57"/>
    </row>
    <row r="4" spans="2:10" ht="29" customHeight="1">
      <c r="B4" s="116"/>
      <c r="C4" s="116"/>
      <c r="D4" s="116"/>
      <c r="E4" s="116"/>
      <c r="F4" s="116"/>
      <c r="G4" s="116"/>
      <c r="H4" s="76" t="s">
        <v>5</v>
      </c>
      <c r="I4" s="76" t="s">
        <v>7</v>
      </c>
      <c r="J4" s="83" t="s">
        <v>2</v>
      </c>
    </row>
    <row r="5" spans="2:10" s="11" customFormat="1">
      <c r="B5" s="77" t="s">
        <v>18</v>
      </c>
      <c r="C5" s="78">
        <f>IF(B5="","",VLOOKUP(B5,LKMonthName,2,0))</f>
        <v>1</v>
      </c>
      <c r="D5" s="109">
        <v>1000</v>
      </c>
      <c r="E5" s="56" t="str">
        <f t="shared" ref="E5:E51" si="0">IF($D5="","",VLOOKUP($D5,Chart,2))</f>
        <v>Fidelity Investments</v>
      </c>
      <c r="F5" s="108">
        <v>5000</v>
      </c>
      <c r="G5" s="56" t="str">
        <f t="shared" ref="G5:G51" si="1">IF($F5="","",VLOOKUP($F5,Chart,2))</f>
        <v>Grants</v>
      </c>
      <c r="H5" s="12"/>
      <c r="I5" s="12">
        <v>400</v>
      </c>
      <c r="J5" s="79" t="s">
        <v>78</v>
      </c>
    </row>
    <row r="6" spans="2:10" s="11" customFormat="1">
      <c r="B6" s="77" t="s">
        <v>18</v>
      </c>
      <c r="C6" s="78">
        <f>IF(B6="","",VLOOKUP(B6,LKMonthName,2,0))</f>
        <v>1</v>
      </c>
      <c r="D6" s="108">
        <v>1010</v>
      </c>
      <c r="E6" s="56" t="str">
        <f t="shared" si="0"/>
        <v>Johnson Bank - Checking</v>
      </c>
      <c r="F6" s="108">
        <v>4000</v>
      </c>
      <c r="G6" s="56" t="str">
        <f t="shared" si="1"/>
        <v>Contributions (Principal Increase)</v>
      </c>
      <c r="H6" s="12">
        <v>1000</v>
      </c>
      <c r="I6" s="12"/>
      <c r="J6" s="79" t="s">
        <v>63</v>
      </c>
    </row>
    <row r="7" spans="2:10" s="11" customFormat="1">
      <c r="B7" s="77" t="s">
        <v>18</v>
      </c>
      <c r="C7" s="78">
        <f>IF(B7="","",VLOOKUP(B7,LKMonthName,2,0))</f>
        <v>1</v>
      </c>
      <c r="D7" s="108">
        <v>1000</v>
      </c>
      <c r="E7" s="56" t="str">
        <f t="shared" si="0"/>
        <v>Fidelity Investments</v>
      </c>
      <c r="F7" s="108">
        <v>5020</v>
      </c>
      <c r="G7" s="56" t="str">
        <f t="shared" si="1"/>
        <v>Fund Expenses</v>
      </c>
      <c r="H7" s="12"/>
      <c r="I7" s="12">
        <v>500</v>
      </c>
      <c r="J7" s="79" t="s">
        <v>66</v>
      </c>
    </row>
    <row r="8" spans="2:10" s="11" customFormat="1">
      <c r="B8" s="77" t="s">
        <v>18</v>
      </c>
      <c r="C8" s="78">
        <f>IF(B8="","",VLOOKUP(B8,LKMonthName,2,0))</f>
        <v>1</v>
      </c>
      <c r="D8" s="108">
        <v>1020</v>
      </c>
      <c r="E8" s="56" t="str">
        <f t="shared" si="0"/>
        <v>Racine Community Foundation</v>
      </c>
      <c r="F8" s="108">
        <v>5020</v>
      </c>
      <c r="G8" s="56" t="str">
        <f t="shared" si="1"/>
        <v>Fund Expenses</v>
      </c>
      <c r="H8" s="12">
        <v>500</v>
      </c>
      <c r="I8" s="12"/>
      <c r="J8" s="105" t="s">
        <v>67</v>
      </c>
    </row>
    <row r="9" spans="2:10" s="11" customFormat="1">
      <c r="B9" s="77" t="s">
        <v>19</v>
      </c>
      <c r="C9" s="78">
        <f>IF(B9="","",VLOOKUP(B9,LKMonthName,2,0))</f>
        <v>2</v>
      </c>
      <c r="D9" s="108">
        <v>1000</v>
      </c>
      <c r="E9" s="56" t="str">
        <f t="shared" si="0"/>
        <v>Fidelity Investments</v>
      </c>
      <c r="F9" s="108">
        <v>4000</v>
      </c>
      <c r="G9" s="56" t="str">
        <f t="shared" si="1"/>
        <v>Contributions (Principal Increase)</v>
      </c>
      <c r="H9" s="12">
        <v>10000</v>
      </c>
      <c r="I9" s="12"/>
      <c r="J9" s="79" t="s">
        <v>68</v>
      </c>
    </row>
    <row r="10" spans="2:10" s="11" customFormat="1">
      <c r="B10" s="77" t="s">
        <v>20</v>
      </c>
      <c r="C10" s="78">
        <f>IF(B10="","",VLOOKUP(B10,LKMonthName,2,0))</f>
        <v>3</v>
      </c>
      <c r="D10" s="108">
        <v>1010</v>
      </c>
      <c r="E10" s="56" t="str">
        <f t="shared" si="0"/>
        <v>Johnson Bank - Checking</v>
      </c>
      <c r="F10" s="108">
        <v>4000</v>
      </c>
      <c r="G10" s="56" t="str">
        <f t="shared" si="1"/>
        <v>Contributions (Principal Increase)</v>
      </c>
      <c r="H10" s="12">
        <v>500</v>
      </c>
      <c r="I10" s="12"/>
      <c r="J10" s="79" t="s">
        <v>80</v>
      </c>
    </row>
    <row r="11" spans="2:10" s="11" customFormat="1">
      <c r="B11" s="77" t="s">
        <v>20</v>
      </c>
      <c r="C11" s="78">
        <f>IF(B11="","",VLOOKUP(B11,LKMonthName,2,0))</f>
        <v>3</v>
      </c>
      <c r="D11" s="108">
        <v>1000</v>
      </c>
      <c r="E11" s="56" t="str">
        <f t="shared" si="0"/>
        <v>Fidelity Investments</v>
      </c>
      <c r="F11" s="108">
        <v>4010</v>
      </c>
      <c r="G11" s="56" t="str">
        <f t="shared" si="1"/>
        <v>Interest</v>
      </c>
      <c r="H11" s="12">
        <v>60</v>
      </c>
      <c r="I11" s="12"/>
      <c r="J11" s="79"/>
    </row>
    <row r="12" spans="2:10" s="11" customFormat="1">
      <c r="B12" s="77"/>
      <c r="C12" s="78" t="str">
        <f>IF(B12="","",VLOOKUP(B12,LKMonthName,2,0))</f>
        <v/>
      </c>
      <c r="D12" s="108"/>
      <c r="E12" s="56" t="str">
        <f t="shared" si="0"/>
        <v/>
      </c>
      <c r="F12" s="108"/>
      <c r="G12" s="56" t="str">
        <f t="shared" si="1"/>
        <v/>
      </c>
      <c r="H12" s="12"/>
      <c r="I12" s="12"/>
      <c r="J12" s="79"/>
    </row>
    <row r="13" spans="2:10" s="11" customFormat="1">
      <c r="B13" s="77"/>
      <c r="C13" s="78" t="str">
        <f>IF(B13="","",VLOOKUP(B13,LKMonthName,2,0))</f>
        <v/>
      </c>
      <c r="D13" s="108"/>
      <c r="E13" s="56" t="str">
        <f t="shared" si="0"/>
        <v/>
      </c>
      <c r="F13" s="108"/>
      <c r="G13" s="56" t="str">
        <f t="shared" si="1"/>
        <v/>
      </c>
      <c r="H13" s="12"/>
      <c r="I13" s="12"/>
      <c r="J13" s="79"/>
    </row>
    <row r="14" spans="2:10" s="11" customFormat="1">
      <c r="B14" s="77"/>
      <c r="C14" s="78" t="str">
        <f>IF(B14="","",VLOOKUP(B14,LKMonthName,2,0))</f>
        <v/>
      </c>
      <c r="D14" s="108"/>
      <c r="E14" s="56" t="str">
        <f t="shared" si="0"/>
        <v/>
      </c>
      <c r="F14" s="108"/>
      <c r="G14" s="56" t="str">
        <f t="shared" si="1"/>
        <v/>
      </c>
      <c r="H14" s="12"/>
      <c r="I14" s="12"/>
      <c r="J14" s="79"/>
    </row>
    <row r="15" spans="2:10" s="11" customFormat="1">
      <c r="B15" s="77"/>
      <c r="C15" s="78" t="str">
        <f>IF(B15="","",VLOOKUP(B15,LKMonthName,2,0))</f>
        <v/>
      </c>
      <c r="D15" s="108"/>
      <c r="E15" s="56" t="str">
        <f t="shared" si="0"/>
        <v/>
      </c>
      <c r="F15" s="108"/>
      <c r="G15" s="56" t="str">
        <f t="shared" si="1"/>
        <v/>
      </c>
      <c r="H15" s="12"/>
      <c r="I15" s="12"/>
      <c r="J15" s="79"/>
    </row>
    <row r="16" spans="2:10" s="11" customFormat="1">
      <c r="B16" s="77"/>
      <c r="C16" s="78" t="str">
        <f>IF(B16="","",VLOOKUP(B16,LKMonthName,2,0))</f>
        <v/>
      </c>
      <c r="D16" s="108"/>
      <c r="E16" s="56" t="str">
        <f t="shared" si="0"/>
        <v/>
      </c>
      <c r="F16" s="108"/>
      <c r="G16" s="56" t="str">
        <f t="shared" si="1"/>
        <v/>
      </c>
      <c r="H16" s="12"/>
      <c r="I16" s="12"/>
      <c r="J16" s="79"/>
    </row>
    <row r="17" spans="2:10" s="11" customFormat="1">
      <c r="B17" s="77"/>
      <c r="C17" s="78" t="str">
        <f>IF(B17="","",VLOOKUP(B17,LKMonthName,2,0))</f>
        <v/>
      </c>
      <c r="D17" s="108"/>
      <c r="E17" s="56" t="str">
        <f t="shared" si="0"/>
        <v/>
      </c>
      <c r="F17" s="108"/>
      <c r="G17" s="56" t="str">
        <f t="shared" si="1"/>
        <v/>
      </c>
      <c r="H17" s="12"/>
      <c r="I17" s="12"/>
      <c r="J17" s="79"/>
    </row>
    <row r="18" spans="2:10" s="11" customFormat="1">
      <c r="B18" s="77"/>
      <c r="C18" s="78" t="str">
        <f>IF(B18="","",VLOOKUP(B18,LKMonthName,2,0))</f>
        <v/>
      </c>
      <c r="D18" s="108"/>
      <c r="E18" s="56" t="str">
        <f t="shared" si="0"/>
        <v/>
      </c>
      <c r="F18" s="108"/>
      <c r="G18" s="56" t="str">
        <f t="shared" si="1"/>
        <v/>
      </c>
      <c r="H18" s="12"/>
      <c r="I18" s="12"/>
      <c r="J18" s="79"/>
    </row>
    <row r="19" spans="2:10" s="11" customFormat="1">
      <c r="B19" s="77"/>
      <c r="C19" s="78" t="str">
        <f>IF(B19="","",VLOOKUP(B19,LKMonthName,2,0))</f>
        <v/>
      </c>
      <c r="D19" s="108"/>
      <c r="E19" s="56" t="str">
        <f t="shared" si="0"/>
        <v/>
      </c>
      <c r="F19" s="108"/>
      <c r="G19" s="56" t="str">
        <f t="shared" si="1"/>
        <v/>
      </c>
      <c r="H19" s="12"/>
      <c r="I19" s="12"/>
      <c r="J19" s="79"/>
    </row>
    <row r="20" spans="2:10" s="11" customFormat="1">
      <c r="B20" s="77"/>
      <c r="C20" s="78" t="str">
        <f>IF(B20="","",VLOOKUP(B20,LKMonthName,2,0))</f>
        <v/>
      </c>
      <c r="D20" s="108"/>
      <c r="E20" s="56" t="str">
        <f t="shared" si="0"/>
        <v/>
      </c>
      <c r="F20" s="108"/>
      <c r="G20" s="56" t="str">
        <f t="shared" si="1"/>
        <v/>
      </c>
      <c r="H20" s="12"/>
      <c r="I20" s="12"/>
      <c r="J20" s="79"/>
    </row>
    <row r="21" spans="2:10" s="11" customFormat="1">
      <c r="B21" s="77"/>
      <c r="C21" s="78" t="str">
        <f>IF(B21="","",VLOOKUP(B21,LKMonthName,2,0))</f>
        <v/>
      </c>
      <c r="D21" s="108"/>
      <c r="E21" s="56" t="str">
        <f t="shared" si="0"/>
        <v/>
      </c>
      <c r="F21" s="108"/>
      <c r="G21" s="56" t="str">
        <f t="shared" si="1"/>
        <v/>
      </c>
      <c r="H21" s="12"/>
      <c r="I21" s="12"/>
      <c r="J21" s="79"/>
    </row>
    <row r="22" spans="2:10" s="11" customFormat="1">
      <c r="B22" s="77"/>
      <c r="C22" s="78" t="str">
        <f>IF(B22="","",VLOOKUP(B22,LKMonthName,2,0))</f>
        <v/>
      </c>
      <c r="D22" s="108"/>
      <c r="E22" s="56" t="str">
        <f t="shared" si="0"/>
        <v/>
      </c>
      <c r="F22" s="108"/>
      <c r="G22" s="56" t="str">
        <f t="shared" si="1"/>
        <v/>
      </c>
      <c r="H22" s="12"/>
      <c r="I22" s="12"/>
      <c r="J22" s="79"/>
    </row>
    <row r="23" spans="2:10" s="11" customFormat="1">
      <c r="B23" s="77"/>
      <c r="C23" s="78" t="str">
        <f>IF(B23="","",VLOOKUP(B23,LKMonthName,2,0))</f>
        <v/>
      </c>
      <c r="D23" s="108"/>
      <c r="E23" s="56" t="str">
        <f t="shared" si="0"/>
        <v/>
      </c>
      <c r="F23" s="108"/>
      <c r="G23" s="56" t="str">
        <f t="shared" si="1"/>
        <v/>
      </c>
      <c r="H23" s="12"/>
      <c r="I23" s="12"/>
      <c r="J23" s="79"/>
    </row>
    <row r="24" spans="2:10" s="11" customFormat="1">
      <c r="B24" s="77"/>
      <c r="C24" s="78" t="str">
        <f>IF(B24="","",VLOOKUP(B24,LKMonthName,2,0))</f>
        <v/>
      </c>
      <c r="D24" s="108"/>
      <c r="E24" s="56" t="str">
        <f t="shared" si="0"/>
        <v/>
      </c>
      <c r="F24" s="108"/>
      <c r="G24" s="56" t="str">
        <f t="shared" si="1"/>
        <v/>
      </c>
      <c r="H24" s="12"/>
      <c r="I24" s="12"/>
      <c r="J24" s="79"/>
    </row>
    <row r="25" spans="2:10" s="11" customFormat="1">
      <c r="B25" s="77"/>
      <c r="C25" s="78" t="str">
        <f>IF(B25="","",VLOOKUP(B25,LKMonthName,2,0))</f>
        <v/>
      </c>
      <c r="D25" s="108"/>
      <c r="E25" s="56" t="str">
        <f t="shared" si="0"/>
        <v/>
      </c>
      <c r="F25" s="108"/>
      <c r="G25" s="56" t="str">
        <f t="shared" si="1"/>
        <v/>
      </c>
      <c r="H25" s="12"/>
      <c r="I25" s="12"/>
      <c r="J25" s="79"/>
    </row>
    <row r="26" spans="2:10" s="11" customFormat="1">
      <c r="B26" s="77"/>
      <c r="C26" s="78" t="str">
        <f>IF(B26="","",VLOOKUP(B26,LKMonthName,2,0))</f>
        <v/>
      </c>
      <c r="D26" s="108"/>
      <c r="E26" s="56" t="str">
        <f t="shared" si="0"/>
        <v/>
      </c>
      <c r="F26" s="108"/>
      <c r="G26" s="56" t="str">
        <f t="shared" si="1"/>
        <v/>
      </c>
      <c r="H26" s="12"/>
      <c r="I26" s="12"/>
      <c r="J26" s="79"/>
    </row>
    <row r="27" spans="2:10" s="11" customFormat="1">
      <c r="B27" s="77"/>
      <c r="C27" s="78" t="str">
        <f>IF(B27="","",VLOOKUP(B27,LKMonthName,2,0))</f>
        <v/>
      </c>
      <c r="D27" s="108"/>
      <c r="E27" s="56" t="str">
        <f t="shared" si="0"/>
        <v/>
      </c>
      <c r="F27" s="108"/>
      <c r="G27" s="56" t="str">
        <f t="shared" si="1"/>
        <v/>
      </c>
      <c r="H27" s="12"/>
      <c r="I27" s="12"/>
      <c r="J27" s="79"/>
    </row>
    <row r="28" spans="2:10" s="11" customFormat="1">
      <c r="B28" s="77"/>
      <c r="C28" s="78" t="str">
        <f>IF(B28="","",VLOOKUP(B28,LKMonthName,2,0))</f>
        <v/>
      </c>
      <c r="D28" s="108"/>
      <c r="E28" s="56" t="str">
        <f t="shared" si="0"/>
        <v/>
      </c>
      <c r="F28" s="108"/>
      <c r="G28" s="56" t="str">
        <f t="shared" si="1"/>
        <v/>
      </c>
      <c r="H28" s="12"/>
      <c r="I28" s="12"/>
      <c r="J28" s="79"/>
    </row>
    <row r="29" spans="2:10" s="11" customFormat="1">
      <c r="B29" s="77"/>
      <c r="C29" s="78" t="str">
        <f>IF(B29="","",VLOOKUP(B29,LKMonthName,2,0))</f>
        <v/>
      </c>
      <c r="D29" s="108"/>
      <c r="E29" s="56" t="str">
        <f t="shared" si="0"/>
        <v/>
      </c>
      <c r="F29" s="108"/>
      <c r="G29" s="56" t="str">
        <f t="shared" si="1"/>
        <v/>
      </c>
      <c r="H29" s="12"/>
      <c r="I29" s="12"/>
      <c r="J29" s="79"/>
    </row>
    <row r="30" spans="2:10" s="11" customFormat="1">
      <c r="B30" s="77"/>
      <c r="C30" s="78" t="str">
        <f>IF(B30="","",VLOOKUP(B30,LKMonthName,2,0))</f>
        <v/>
      </c>
      <c r="D30" s="108"/>
      <c r="E30" s="56" t="str">
        <f t="shared" si="0"/>
        <v/>
      </c>
      <c r="F30" s="108"/>
      <c r="G30" s="56" t="str">
        <f t="shared" si="1"/>
        <v/>
      </c>
      <c r="H30" s="12"/>
      <c r="I30" s="12"/>
      <c r="J30" s="79"/>
    </row>
    <row r="31" spans="2:10" s="11" customFormat="1">
      <c r="B31" s="77"/>
      <c r="C31" s="78" t="str">
        <f>IF(B31="","",VLOOKUP(B31,LKMonthName,2,0))</f>
        <v/>
      </c>
      <c r="D31" s="108"/>
      <c r="E31" s="56" t="str">
        <f t="shared" si="0"/>
        <v/>
      </c>
      <c r="F31" s="108"/>
      <c r="G31" s="56" t="str">
        <f t="shared" si="1"/>
        <v/>
      </c>
      <c r="H31" s="12"/>
      <c r="I31" s="12"/>
      <c r="J31" s="79"/>
    </row>
    <row r="32" spans="2:10" s="11" customFormat="1">
      <c r="B32" s="77"/>
      <c r="C32" s="78" t="str">
        <f>IF(B32="","",VLOOKUP(B32,LKMonthName,2,0))</f>
        <v/>
      </c>
      <c r="D32" s="108"/>
      <c r="E32" s="56" t="str">
        <f t="shared" si="0"/>
        <v/>
      </c>
      <c r="F32" s="108"/>
      <c r="G32" s="56" t="str">
        <f t="shared" si="1"/>
        <v/>
      </c>
      <c r="H32" s="12"/>
      <c r="I32" s="12"/>
      <c r="J32" s="79"/>
    </row>
    <row r="33" spans="2:10" s="11" customFormat="1">
      <c r="B33" s="77"/>
      <c r="C33" s="78" t="str">
        <f>IF(B33="","",VLOOKUP(B33,LKMonthName,2,0))</f>
        <v/>
      </c>
      <c r="D33" s="108"/>
      <c r="E33" s="56" t="str">
        <f t="shared" si="0"/>
        <v/>
      </c>
      <c r="F33" s="108"/>
      <c r="G33" s="56" t="str">
        <f t="shared" si="1"/>
        <v/>
      </c>
      <c r="H33" s="12"/>
      <c r="I33" s="12"/>
      <c r="J33" s="79"/>
    </row>
    <row r="34" spans="2:10" s="11" customFormat="1">
      <c r="B34" s="77"/>
      <c r="C34" s="78" t="str">
        <f>IF(B34="","",VLOOKUP(B34,LKMonthName,2,0))</f>
        <v/>
      </c>
      <c r="D34" s="108"/>
      <c r="E34" s="56" t="str">
        <f t="shared" si="0"/>
        <v/>
      </c>
      <c r="F34" s="108"/>
      <c r="G34" s="56" t="str">
        <f t="shared" si="1"/>
        <v/>
      </c>
      <c r="H34" s="12"/>
      <c r="I34" s="12"/>
      <c r="J34" s="79"/>
    </row>
    <row r="35" spans="2:10" s="11" customFormat="1">
      <c r="B35" s="77"/>
      <c r="C35" s="78" t="str">
        <f>IF(B35="","",VLOOKUP(B35,LKMonthName,2,0))</f>
        <v/>
      </c>
      <c r="D35" s="108"/>
      <c r="E35" s="56" t="str">
        <f t="shared" si="0"/>
        <v/>
      </c>
      <c r="F35" s="108"/>
      <c r="G35" s="56" t="str">
        <f t="shared" si="1"/>
        <v/>
      </c>
      <c r="H35" s="12"/>
      <c r="I35" s="12"/>
      <c r="J35" s="79"/>
    </row>
    <row r="36" spans="2:10" s="11" customFormat="1">
      <c r="B36" s="77"/>
      <c r="C36" s="78" t="str">
        <f>IF(B36="","",VLOOKUP(B36,LKMonthName,2,0))</f>
        <v/>
      </c>
      <c r="D36" s="108"/>
      <c r="E36" s="56" t="str">
        <f t="shared" si="0"/>
        <v/>
      </c>
      <c r="F36" s="108"/>
      <c r="G36" s="56" t="str">
        <f t="shared" si="1"/>
        <v/>
      </c>
      <c r="H36" s="12"/>
      <c r="I36" s="12"/>
      <c r="J36" s="79"/>
    </row>
    <row r="37" spans="2:10" s="11" customFormat="1">
      <c r="B37" s="77"/>
      <c r="C37" s="78" t="str">
        <f>IF(B37="","",VLOOKUP(B37,LKMonthName,2,0))</f>
        <v/>
      </c>
      <c r="D37" s="108"/>
      <c r="E37" s="56" t="str">
        <f t="shared" si="0"/>
        <v/>
      </c>
      <c r="F37" s="108"/>
      <c r="G37" s="56" t="str">
        <f t="shared" si="1"/>
        <v/>
      </c>
      <c r="H37" s="12"/>
      <c r="I37" s="12"/>
      <c r="J37" s="79"/>
    </row>
    <row r="38" spans="2:10" s="11" customFormat="1">
      <c r="B38" s="77"/>
      <c r="C38" s="78" t="str">
        <f>IF(B38="","",VLOOKUP(B38,LKMonthName,2,0))</f>
        <v/>
      </c>
      <c r="D38" s="108"/>
      <c r="E38" s="56" t="str">
        <f t="shared" si="0"/>
        <v/>
      </c>
      <c r="F38" s="108"/>
      <c r="G38" s="56" t="str">
        <f t="shared" si="1"/>
        <v/>
      </c>
      <c r="H38" s="12"/>
      <c r="I38" s="12"/>
      <c r="J38" s="79"/>
    </row>
    <row r="39" spans="2:10" s="11" customFormat="1">
      <c r="B39" s="77"/>
      <c r="C39" s="78" t="str">
        <f>IF(B39="","",VLOOKUP(B39,LKMonthName,2,0))</f>
        <v/>
      </c>
      <c r="D39" s="108"/>
      <c r="E39" s="56" t="str">
        <f t="shared" si="0"/>
        <v/>
      </c>
      <c r="F39" s="108"/>
      <c r="G39" s="56" t="str">
        <f t="shared" si="1"/>
        <v/>
      </c>
      <c r="H39" s="12"/>
      <c r="I39" s="12"/>
      <c r="J39" s="79"/>
    </row>
    <row r="40" spans="2:10" s="11" customFormat="1">
      <c r="B40" s="77"/>
      <c r="C40" s="78" t="str">
        <f>IF(B40="","",VLOOKUP(B40,LKMonthName,2,0))</f>
        <v/>
      </c>
      <c r="D40" s="108"/>
      <c r="E40" s="56" t="str">
        <f t="shared" si="0"/>
        <v/>
      </c>
      <c r="F40" s="108"/>
      <c r="G40" s="56" t="str">
        <f t="shared" si="1"/>
        <v/>
      </c>
      <c r="H40" s="12"/>
      <c r="I40" s="12"/>
      <c r="J40" s="79"/>
    </row>
    <row r="41" spans="2:10" s="11" customFormat="1">
      <c r="B41" s="77"/>
      <c r="C41" s="78" t="str">
        <f>IF(B41="","",VLOOKUP(B41,LKMonthName,2,0))</f>
        <v/>
      </c>
      <c r="D41" s="108"/>
      <c r="E41" s="56" t="str">
        <f t="shared" si="0"/>
        <v/>
      </c>
      <c r="F41" s="108"/>
      <c r="G41" s="56" t="str">
        <f t="shared" si="1"/>
        <v/>
      </c>
      <c r="H41" s="12"/>
      <c r="I41" s="12"/>
      <c r="J41" s="79"/>
    </row>
    <row r="42" spans="2:10" s="11" customFormat="1">
      <c r="B42" s="77"/>
      <c r="C42" s="78" t="str">
        <f>IF(B42="","",VLOOKUP(B42,LKMonthName,2,0))</f>
        <v/>
      </c>
      <c r="D42" s="108"/>
      <c r="E42" s="56" t="str">
        <f t="shared" si="0"/>
        <v/>
      </c>
      <c r="F42" s="108"/>
      <c r="G42" s="56" t="str">
        <f t="shared" si="1"/>
        <v/>
      </c>
      <c r="H42" s="12"/>
      <c r="I42" s="12"/>
      <c r="J42" s="79"/>
    </row>
    <row r="43" spans="2:10" s="11" customFormat="1">
      <c r="B43" s="77"/>
      <c r="C43" s="78" t="str">
        <f>IF(B43="","",VLOOKUP(B43,LKMonthName,2,0))</f>
        <v/>
      </c>
      <c r="D43" s="108"/>
      <c r="E43" s="56" t="str">
        <f t="shared" si="0"/>
        <v/>
      </c>
      <c r="F43" s="108"/>
      <c r="G43" s="56" t="str">
        <f t="shared" si="1"/>
        <v/>
      </c>
      <c r="H43" s="12"/>
      <c r="I43" s="12"/>
      <c r="J43" s="79"/>
    </row>
    <row r="44" spans="2:10" s="11" customFormat="1">
      <c r="B44" s="77"/>
      <c r="C44" s="78" t="str">
        <f>IF(B44="","",VLOOKUP(B44,LKMonthName,2,0))</f>
        <v/>
      </c>
      <c r="D44" s="108"/>
      <c r="E44" s="56" t="str">
        <f t="shared" si="0"/>
        <v/>
      </c>
      <c r="F44" s="108"/>
      <c r="G44" s="56" t="str">
        <f t="shared" si="1"/>
        <v/>
      </c>
      <c r="H44" s="12"/>
      <c r="I44" s="12"/>
      <c r="J44" s="79"/>
    </row>
    <row r="45" spans="2:10" s="11" customFormat="1">
      <c r="B45" s="77"/>
      <c r="C45" s="78" t="str">
        <f>IF(B45="","",VLOOKUP(B45,LKMonthName,2,0))</f>
        <v/>
      </c>
      <c r="D45" s="108"/>
      <c r="E45" s="56" t="str">
        <f t="shared" si="0"/>
        <v/>
      </c>
      <c r="F45" s="108"/>
      <c r="G45" s="56" t="str">
        <f t="shared" si="1"/>
        <v/>
      </c>
      <c r="H45" s="12"/>
      <c r="I45" s="12"/>
      <c r="J45" s="79"/>
    </row>
    <row r="46" spans="2:10" s="11" customFormat="1">
      <c r="B46" s="77"/>
      <c r="C46" s="78" t="str">
        <f>IF(B46="","",VLOOKUP(B46,LKMonthName,2,0))</f>
        <v/>
      </c>
      <c r="D46" s="108"/>
      <c r="E46" s="56" t="str">
        <f t="shared" si="0"/>
        <v/>
      </c>
      <c r="F46" s="108"/>
      <c r="G46" s="56" t="str">
        <f t="shared" si="1"/>
        <v/>
      </c>
      <c r="H46" s="12"/>
      <c r="I46" s="12"/>
      <c r="J46" s="79"/>
    </row>
    <row r="47" spans="2:10" s="11" customFormat="1">
      <c r="B47" s="77"/>
      <c r="C47" s="78" t="str">
        <f>IF(B47="","",VLOOKUP(B47,LKMonthName,2,0))</f>
        <v/>
      </c>
      <c r="D47" s="108"/>
      <c r="E47" s="56" t="str">
        <f t="shared" si="0"/>
        <v/>
      </c>
      <c r="F47" s="108"/>
      <c r="G47" s="56" t="str">
        <f t="shared" si="1"/>
        <v/>
      </c>
      <c r="H47" s="12"/>
      <c r="I47" s="12"/>
      <c r="J47" s="79"/>
    </row>
    <row r="48" spans="2:10" s="11" customFormat="1">
      <c r="B48" s="77"/>
      <c r="C48" s="78" t="str">
        <f>IF(B48="","",VLOOKUP(B48,LKMonthName,2,0))</f>
        <v/>
      </c>
      <c r="D48" s="108"/>
      <c r="E48" s="56" t="str">
        <f t="shared" si="0"/>
        <v/>
      </c>
      <c r="F48" s="108"/>
      <c r="G48" s="56" t="str">
        <f t="shared" si="1"/>
        <v/>
      </c>
      <c r="H48" s="12"/>
      <c r="I48" s="12"/>
      <c r="J48" s="79"/>
    </row>
    <row r="49" spans="2:10" s="11" customFormat="1">
      <c r="B49" s="77"/>
      <c r="C49" s="78" t="str">
        <f>IF(B49="","",VLOOKUP(B49,LKMonthName,2,0))</f>
        <v/>
      </c>
      <c r="D49" s="108"/>
      <c r="E49" s="56" t="str">
        <f t="shared" si="0"/>
        <v/>
      </c>
      <c r="F49" s="108"/>
      <c r="G49" s="56" t="str">
        <f t="shared" si="1"/>
        <v/>
      </c>
      <c r="H49" s="12"/>
      <c r="I49" s="12"/>
      <c r="J49" s="79"/>
    </row>
    <row r="50" spans="2:10" s="11" customFormat="1">
      <c r="B50" s="77"/>
      <c r="C50" s="78" t="str">
        <f>IF(B50="","",VLOOKUP(B50,LKMonthName,2,0))</f>
        <v/>
      </c>
      <c r="D50" s="108"/>
      <c r="E50" s="56" t="str">
        <f t="shared" si="0"/>
        <v/>
      </c>
      <c r="F50" s="108"/>
      <c r="G50" s="56" t="str">
        <f t="shared" si="1"/>
        <v/>
      </c>
      <c r="H50" s="12"/>
      <c r="I50" s="12"/>
      <c r="J50" s="79"/>
    </row>
    <row r="51" spans="2:10" s="11" customFormat="1">
      <c r="B51" s="77"/>
      <c r="C51" s="78" t="str">
        <f>IF(B51="","",VLOOKUP(B51,LKMonthName,2,0))</f>
        <v/>
      </c>
      <c r="D51" s="108"/>
      <c r="E51" s="56" t="str">
        <f t="shared" si="0"/>
        <v/>
      </c>
      <c r="F51" s="108"/>
      <c r="G51" s="56" t="str">
        <f t="shared" si="1"/>
        <v/>
      </c>
      <c r="H51" s="13"/>
      <c r="I51" s="13"/>
      <c r="J51" s="79"/>
    </row>
    <row r="52" spans="2:10" ht="6.5" customHeight="1">
      <c r="B52" s="50"/>
      <c r="C52" s="52"/>
      <c r="D52" s="52"/>
      <c r="E52" s="52"/>
      <c r="F52" s="53"/>
      <c r="G52" s="54"/>
      <c r="H52" s="55"/>
      <c r="I52" s="55"/>
      <c r="J52" s="80"/>
    </row>
    <row r="53" spans="2:10">
      <c r="B53" s="4"/>
      <c r="C53" s="4"/>
      <c r="D53" s="4"/>
      <c r="E53" s="4"/>
      <c r="F53" s="4"/>
      <c r="G53" s="4"/>
      <c r="H53" s="14">
        <f>SUM(H5:H52)</f>
        <v>12060</v>
      </c>
      <c r="I53" s="14">
        <f>SUM(I5:I52)</f>
        <v>900</v>
      </c>
      <c r="J53" s="81"/>
    </row>
    <row r="56" spans="2:10">
      <c r="H56" s="99"/>
    </row>
    <row r="69" spans="9:9">
      <c r="I69" s="11"/>
    </row>
  </sheetData>
  <autoFilter ref="B4:J51">
    <filterColumn colId="2"/>
    <filterColumn colId="3"/>
    <filterColumn colId="4"/>
  </autoFilter>
  <mergeCells count="9">
    <mergeCell ref="B1:J1"/>
    <mergeCell ref="B2:J2"/>
    <mergeCell ref="H3:I3"/>
    <mergeCell ref="C3:C4"/>
    <mergeCell ref="D3:D4"/>
    <mergeCell ref="F3:F4"/>
    <mergeCell ref="G3:G4"/>
    <mergeCell ref="E3:E4"/>
    <mergeCell ref="B3:B4"/>
  </mergeCells>
  <dataValidations count="3">
    <dataValidation type="list" allowBlank="1" showInputMessage="1" showErrorMessage="1" sqref="F52">
      <formula1>AcctNumber</formula1>
    </dataValidation>
    <dataValidation type="list" allowBlank="1" showInputMessage="1" showErrorMessage="1" sqref="F5:F51">
      <formula1>Accounts</formula1>
    </dataValidation>
    <dataValidation type="list" allowBlank="1" showInputMessage="1" showErrorMessage="1" sqref="B5:B52">
      <formula1>MonthName</formula1>
    </dataValidation>
  </dataValidations>
  <pageMargins left="0.2" right="0.2" top="0.25" bottom="0.5" header="0.3" footer="0.25"/>
  <pageSetup scale="39" fitToHeight="0" orientation="landscape" r:id="rId1"/>
  <headerFooter>
    <oddFooter>&amp;L&amp;D&amp;RPage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P156"/>
  <sheetViews>
    <sheetView showGridLines="0" topLeftCell="E2" workbookViewId="0">
      <selection activeCell="O5" sqref="O5"/>
    </sheetView>
  </sheetViews>
  <sheetFormatPr defaultRowHeight="15.5"/>
  <cols>
    <col min="1" max="1" width="25.81640625" style="2" customWidth="1"/>
    <col min="2" max="2" width="6.26953125" style="99" hidden="1" customWidth="1"/>
    <col min="3" max="3" width="14.26953125" style="1" customWidth="1"/>
    <col min="4" max="4" width="14.54296875" style="1" customWidth="1"/>
    <col min="5" max="5" width="16.6328125" style="1" customWidth="1"/>
    <col min="6" max="6" width="14.08984375" style="1" customWidth="1"/>
    <col min="7" max="7" width="13.81640625" style="1" customWidth="1"/>
    <col min="8" max="8" width="16.6328125" style="1" customWidth="1"/>
    <col min="9" max="10" width="12.7265625" style="1" customWidth="1"/>
    <col min="11" max="11" width="16.6328125" style="1" customWidth="1"/>
    <col min="12" max="12" width="2.1796875" style="1" customWidth="1"/>
    <col min="13" max="13" width="16.26953125" style="1" customWidth="1"/>
    <col min="14" max="14" width="13.81640625" style="1" customWidth="1"/>
    <col min="15" max="15" width="16.6328125" style="1" customWidth="1"/>
    <col min="16" max="16" width="13.26953125" style="1" bestFit="1" customWidth="1"/>
    <col min="17" max="16384" width="8.7265625" style="1"/>
  </cols>
  <sheetData>
    <row r="1" spans="1:15" ht="16" thickBot="1">
      <c r="A1" s="117"/>
      <c r="B1" s="117"/>
      <c r="C1" s="117"/>
      <c r="D1" s="117"/>
      <c r="E1" s="117"/>
      <c r="F1" s="117"/>
      <c r="G1" s="117"/>
      <c r="H1" s="117"/>
      <c r="L1" s="20"/>
      <c r="M1" s="20"/>
      <c r="N1" s="20"/>
    </row>
    <row r="2" spans="1:15" ht="16" thickBot="1">
      <c r="A2" s="167" t="s">
        <v>14</v>
      </c>
      <c r="B2" s="168"/>
      <c r="C2" s="170">
        <v>1000</v>
      </c>
      <c r="D2" s="169"/>
      <c r="E2" s="169"/>
      <c r="F2" s="170">
        <v>1010</v>
      </c>
      <c r="G2" s="169"/>
      <c r="H2" s="169"/>
      <c r="I2" s="171">
        <v>1020</v>
      </c>
      <c r="L2" s="20"/>
      <c r="M2" s="173">
        <v>4000</v>
      </c>
      <c r="N2" s="171">
        <v>5050</v>
      </c>
    </row>
    <row r="3" spans="1:15" ht="16" thickBot="1">
      <c r="C3" s="142" t="str">
        <f>VLOOKUP(C$2,Chart,2)</f>
        <v>Fidelity Investments</v>
      </c>
      <c r="D3" s="143"/>
      <c r="E3" s="166"/>
      <c r="F3" s="142" t="str">
        <f>VLOOKUP(F$2,Chart,2)</f>
        <v>Johnson Bank - Checking</v>
      </c>
      <c r="G3" s="143"/>
      <c r="H3" s="166"/>
      <c r="I3" s="142" t="str">
        <f>VLOOKUP(I$2,Chart,2)</f>
        <v>Racine Community Foundation</v>
      </c>
      <c r="J3" s="123"/>
      <c r="K3" s="124"/>
      <c r="L3" s="67"/>
      <c r="M3" s="122" t="s">
        <v>87</v>
      </c>
      <c r="N3" s="123"/>
      <c r="O3" s="124"/>
    </row>
    <row r="4" spans="1:15">
      <c r="A4" s="15" t="s">
        <v>1</v>
      </c>
      <c r="B4" s="154"/>
      <c r="C4" s="118" t="s">
        <v>8</v>
      </c>
      <c r="D4" s="120" t="s">
        <v>6</v>
      </c>
      <c r="E4" s="5" t="s">
        <v>3</v>
      </c>
      <c r="F4" s="118" t="s">
        <v>8</v>
      </c>
      <c r="G4" s="120" t="s">
        <v>6</v>
      </c>
      <c r="H4" s="5" t="s">
        <v>3</v>
      </c>
      <c r="I4" s="118" t="s">
        <v>8</v>
      </c>
      <c r="J4" s="120" t="s">
        <v>6</v>
      </c>
      <c r="K4" s="5" t="s">
        <v>3</v>
      </c>
      <c r="L4" s="144"/>
      <c r="M4" s="174" t="str">
        <f>LEFT(VLOOKUP(M2,Accounts,2),13)</f>
        <v>Contributions</v>
      </c>
      <c r="N4" s="120" t="str">
        <f>LEFT(VLOOKUP(N2,Accounts,2),10)</f>
        <v>Reductions</v>
      </c>
      <c r="O4" s="5" t="s">
        <v>3</v>
      </c>
    </row>
    <row r="5" spans="1:15" ht="14.5" customHeight="1">
      <c r="A5" s="152" t="s">
        <v>4</v>
      </c>
      <c r="B5" s="156">
        <v>0</v>
      </c>
      <c r="C5" s="119"/>
      <c r="D5" s="121"/>
      <c r="E5" s="6">
        <v>156850.66</v>
      </c>
      <c r="F5" s="119"/>
      <c r="G5" s="121"/>
      <c r="H5" s="6">
        <v>3666.25</v>
      </c>
      <c r="I5" s="119"/>
      <c r="J5" s="121"/>
      <c r="K5" s="6">
        <v>21916.78</v>
      </c>
      <c r="L5" s="144"/>
      <c r="M5" s="175"/>
      <c r="N5" s="121"/>
      <c r="O5" s="6">
        <v>129258.65</v>
      </c>
    </row>
    <row r="6" spans="1:15">
      <c r="A6" s="16" t="str">
        <f>VLOOKUP(1,LKQtr,2)</f>
        <v>January</v>
      </c>
      <c r="B6" s="155">
        <v>1</v>
      </c>
      <c r="C6" s="59">
        <f>SUMIFS(SumRevenue,SumMonth,$A6,SumBank,C$2)</f>
        <v>0</v>
      </c>
      <c r="D6" s="59">
        <f>SUMIFS(SumExp,SumMonth,$A6,SumBank,C$2)</f>
        <v>900</v>
      </c>
      <c r="E6" s="7">
        <f>+E5+C6-D6</f>
        <v>155950.66</v>
      </c>
      <c r="F6" s="59">
        <f>SUMIFS(SumRevenue,SumMonth,$A6,SumBank,F$2)</f>
        <v>1000</v>
      </c>
      <c r="G6" s="59">
        <f>SUMIFS(SumExp,SumMonth,$A6,SumBank,F$2)</f>
        <v>0</v>
      </c>
      <c r="H6" s="7">
        <f>+H5+F6-G6</f>
        <v>4666.25</v>
      </c>
      <c r="I6" s="59">
        <f>SUMIFS(SumRevenue,SumMonth,$A6,SumBank,I$2)</f>
        <v>500</v>
      </c>
      <c r="J6" s="59">
        <f>SUMIFS(SumExp,SumMonth,$A6,SumBank,I$2)</f>
        <v>0</v>
      </c>
      <c r="K6" s="7">
        <f>+K5+I6-J6</f>
        <v>22416.78</v>
      </c>
      <c r="L6" s="145"/>
      <c r="M6" s="59">
        <f>SUMIFS(SumRevenue,SumMonth,$A6,SumAccount,M$2)</f>
        <v>1000</v>
      </c>
      <c r="N6" s="59">
        <f>SUMIFS(SumExp,SumMonth,$A6,SumAccount,N$2)</f>
        <v>0</v>
      </c>
      <c r="O6" s="7">
        <f>+O5+M6-N6</f>
        <v>130258.65</v>
      </c>
    </row>
    <row r="7" spans="1:15">
      <c r="A7" s="16" t="str">
        <f>VLOOKUP(1,LKQtr,3)</f>
        <v>February</v>
      </c>
      <c r="B7" s="155">
        <v>2</v>
      </c>
      <c r="C7" s="59">
        <f>SUMIFS(SumRevenue,SumMonth,$A7,SumBank,C$2)</f>
        <v>10000</v>
      </c>
      <c r="D7" s="59">
        <f>SUMIFS(SumExp,SumMonth,$A7,SumBank,C$2)</f>
        <v>0</v>
      </c>
      <c r="E7" s="7">
        <f t="shared" ref="E7:E17" si="0">+E6+C7-D7</f>
        <v>165950.66</v>
      </c>
      <c r="F7" s="59">
        <f>SUMIFS(SumRevenue,SumMonth,$A7,SumBank,F$2)</f>
        <v>0</v>
      </c>
      <c r="G7" s="59">
        <f>SUMIFS(SumExp,SumMonth,$A7,SumBank,F$2)</f>
        <v>0</v>
      </c>
      <c r="H7" s="7">
        <f t="shared" ref="H7:H15" si="1">+H6+F7-G7</f>
        <v>4666.25</v>
      </c>
      <c r="I7" s="59">
        <f>SUMIFS(SumRevenue,SumMonth,$A7,SumBank,I$2)</f>
        <v>0</v>
      </c>
      <c r="J7" s="59">
        <f>SUMIFS(SumExp,SumMonth,$A7,SumBank,I$2)</f>
        <v>0</v>
      </c>
      <c r="K7" s="7">
        <f t="shared" ref="K7:K15" si="2">+K6+I7-J7</f>
        <v>22416.78</v>
      </c>
      <c r="L7" s="145"/>
      <c r="M7" s="59">
        <f>SUMIFS(SumRevenue,SumMonth,$A7,SumAccount,M$2)</f>
        <v>10000</v>
      </c>
      <c r="N7" s="59">
        <f>SUMIFS(SumExp,SumMonth,$A7,SumAccount,N$2)</f>
        <v>0</v>
      </c>
      <c r="O7" s="7">
        <f t="shared" ref="O7:O15" si="3">+O6+M7-N7</f>
        <v>140258.65</v>
      </c>
    </row>
    <row r="8" spans="1:15">
      <c r="A8" s="16" t="str">
        <f>VLOOKUP(1,LKQtr,4)</f>
        <v>March</v>
      </c>
      <c r="B8" s="155">
        <v>3</v>
      </c>
      <c r="C8" s="59">
        <f>SUMIFS(SumRevenue,SumMonth,$A8,SumBank,C$2)</f>
        <v>60</v>
      </c>
      <c r="D8" s="59">
        <f>SUMIFS(SumExp,SumMonth,$A8,SumBank,C$2)</f>
        <v>0</v>
      </c>
      <c r="E8" s="7">
        <f t="shared" si="0"/>
        <v>166010.66</v>
      </c>
      <c r="F8" s="59">
        <f>SUMIFS(SumRevenue,SumMonth,$A8,SumBank,F$2)</f>
        <v>500</v>
      </c>
      <c r="G8" s="59">
        <f>SUMIFS(SumExp,SumMonth,$A8,SumBank,F$2)</f>
        <v>0</v>
      </c>
      <c r="H8" s="7">
        <f t="shared" si="1"/>
        <v>5166.25</v>
      </c>
      <c r="I8" s="59">
        <f>SUMIFS(SumRevenue,SumMonth,$A8,SumBank,I$2)</f>
        <v>0</v>
      </c>
      <c r="J8" s="59">
        <f>SUMIFS(SumExp,SumMonth,$A8,SumBank,I$2)</f>
        <v>0</v>
      </c>
      <c r="K8" s="7">
        <f t="shared" si="2"/>
        <v>22416.78</v>
      </c>
      <c r="L8" s="145"/>
      <c r="M8" s="59">
        <f>SUMIFS(SumRevenue,SumMonth,$A8,SumAccount,M$2)</f>
        <v>500</v>
      </c>
      <c r="N8" s="59">
        <f>SUMIFS(SumExp,SumMonth,$A8,SumAccount,N$2)</f>
        <v>0</v>
      </c>
      <c r="O8" s="7">
        <f t="shared" si="3"/>
        <v>140758.65</v>
      </c>
    </row>
    <row r="9" spans="1:15">
      <c r="A9" s="16" t="str">
        <f>VLOOKUP(2,LKQtr,2)</f>
        <v>April</v>
      </c>
      <c r="B9" s="155">
        <v>4</v>
      </c>
      <c r="C9" s="59">
        <f>SUMIFS(SumRevenue,SumMonth,$A9,SumBank,C$2)</f>
        <v>0</v>
      </c>
      <c r="D9" s="59">
        <f>SUMIFS(SumExp,SumMonth,$A9,SumBank,C$2)</f>
        <v>0</v>
      </c>
      <c r="E9" s="7">
        <f t="shared" si="0"/>
        <v>166010.66</v>
      </c>
      <c r="F9" s="59">
        <f>SUMIFS(SumRevenue,SumMonth,$A9,SumBank,F$2)</f>
        <v>0</v>
      </c>
      <c r="G9" s="59">
        <f>SUMIFS(SumExp,SumMonth,$A9,SumBank,F$2)</f>
        <v>0</v>
      </c>
      <c r="H9" s="7">
        <f t="shared" si="1"/>
        <v>5166.25</v>
      </c>
      <c r="I9" s="59">
        <f>SUMIFS(SumRevenue,SumMonth,$A9,SumBank,I$2)</f>
        <v>0</v>
      </c>
      <c r="J9" s="59">
        <f>SUMIFS(SumExp,SumMonth,$A9,SumBank,I$2)</f>
        <v>0</v>
      </c>
      <c r="K9" s="7">
        <f t="shared" si="2"/>
        <v>22416.78</v>
      </c>
      <c r="L9" s="145"/>
      <c r="M9" s="59">
        <f>SUMIFS(SumRevenue,SumMonth,$A9,SumAccount,M$2)</f>
        <v>0</v>
      </c>
      <c r="N9" s="59">
        <f>SUMIFS(SumExp,SumMonth,$A9,SumAccount,N$2)</f>
        <v>0</v>
      </c>
      <c r="O9" s="7">
        <f t="shared" si="3"/>
        <v>140758.65</v>
      </c>
    </row>
    <row r="10" spans="1:15">
      <c r="A10" s="16" t="str">
        <f>VLOOKUP(2,LKQtr,3)</f>
        <v>May</v>
      </c>
      <c r="B10" s="155">
        <v>5</v>
      </c>
      <c r="C10" s="59">
        <f>SUMIFS(SumRevenue,SumMonth,$A10,SumBank,C$2)</f>
        <v>0</v>
      </c>
      <c r="D10" s="59">
        <f>SUMIFS(SumExp,SumMonth,$A10,SumBank,C$2)</f>
        <v>0</v>
      </c>
      <c r="E10" s="7">
        <f t="shared" si="0"/>
        <v>166010.66</v>
      </c>
      <c r="F10" s="59">
        <f>SUMIFS(SumRevenue,SumMonth,$A10,SumBank,F$2)</f>
        <v>0</v>
      </c>
      <c r="G10" s="59">
        <f>SUMIFS(SumExp,SumMonth,$A10,SumBank,F$2)</f>
        <v>0</v>
      </c>
      <c r="H10" s="7">
        <f t="shared" si="1"/>
        <v>5166.25</v>
      </c>
      <c r="I10" s="59">
        <f>SUMIFS(SumRevenue,SumMonth,$A10,SumBank,I$2)</f>
        <v>0</v>
      </c>
      <c r="J10" s="59">
        <f>SUMIFS(SumExp,SumMonth,$A10,SumBank,I$2)</f>
        <v>0</v>
      </c>
      <c r="K10" s="7">
        <f t="shared" si="2"/>
        <v>22416.78</v>
      </c>
      <c r="L10" s="145"/>
      <c r="M10" s="59">
        <f>SUMIFS(SumRevenue,SumMonth,$A10,SumAccount,M$2)</f>
        <v>0</v>
      </c>
      <c r="N10" s="59">
        <f>SUMIFS(SumExp,SumMonth,$A10,SumAccount,N$2)</f>
        <v>0</v>
      </c>
      <c r="O10" s="7">
        <f t="shared" si="3"/>
        <v>140758.65</v>
      </c>
    </row>
    <row r="11" spans="1:15">
      <c r="A11" s="16" t="str">
        <f>VLOOKUP(2,LKQtr,4)</f>
        <v>June</v>
      </c>
      <c r="B11" s="155">
        <v>6</v>
      </c>
      <c r="C11" s="59">
        <f>SUMIFS(SumRevenue,SumMonth,$A11,SumBank,C$2)</f>
        <v>0</v>
      </c>
      <c r="D11" s="59">
        <f>SUMIFS(SumExp,SumMonth,$A11,SumBank,C$2)</f>
        <v>0</v>
      </c>
      <c r="E11" s="7">
        <f t="shared" si="0"/>
        <v>166010.66</v>
      </c>
      <c r="F11" s="59">
        <f>SUMIFS(SumRevenue,SumMonth,$A11,SumBank,F$2)</f>
        <v>0</v>
      </c>
      <c r="G11" s="59">
        <f>SUMIFS(SumExp,SumMonth,$A11,SumBank,F$2)</f>
        <v>0</v>
      </c>
      <c r="H11" s="7">
        <f t="shared" si="1"/>
        <v>5166.25</v>
      </c>
      <c r="I11" s="59">
        <f>SUMIFS(SumRevenue,SumMonth,$A11,SumBank,I$2)</f>
        <v>0</v>
      </c>
      <c r="J11" s="59">
        <f>SUMIFS(SumExp,SumMonth,$A11,SumBank,I$2)</f>
        <v>0</v>
      </c>
      <c r="K11" s="7">
        <f t="shared" si="2"/>
        <v>22416.78</v>
      </c>
      <c r="L11" s="145"/>
      <c r="M11" s="59">
        <f>SUMIFS(SumRevenue,SumMonth,$A11,SumAccount,M$2)</f>
        <v>0</v>
      </c>
      <c r="N11" s="59">
        <f>SUMIFS(SumExp,SumMonth,$A11,SumAccount,N$2)</f>
        <v>0</v>
      </c>
      <c r="O11" s="7">
        <f t="shared" si="3"/>
        <v>140758.65</v>
      </c>
    </row>
    <row r="12" spans="1:15">
      <c r="A12" s="16" t="str">
        <f>VLOOKUP(3,LKQtr,2)</f>
        <v>July</v>
      </c>
      <c r="B12" s="155">
        <v>7</v>
      </c>
      <c r="C12" s="59">
        <f>SUMIFS(SumRevenue,SumMonth,$A12,SumBank,C$2)</f>
        <v>0</v>
      </c>
      <c r="D12" s="59">
        <f>SUMIFS(SumExp,SumMonth,$A12,SumBank,C$2)</f>
        <v>0</v>
      </c>
      <c r="E12" s="7">
        <f t="shared" si="0"/>
        <v>166010.66</v>
      </c>
      <c r="F12" s="59">
        <f>SUMIFS(SumRevenue,SumMonth,$A12,SumBank,F$2)</f>
        <v>0</v>
      </c>
      <c r="G12" s="59">
        <f>SUMIFS(SumExp,SumMonth,$A12,SumBank,F$2)</f>
        <v>0</v>
      </c>
      <c r="H12" s="7">
        <f t="shared" si="1"/>
        <v>5166.25</v>
      </c>
      <c r="I12" s="59">
        <f>SUMIFS(SumRevenue,SumMonth,$A12,SumBank,I$2)</f>
        <v>0</v>
      </c>
      <c r="J12" s="59">
        <f>SUMIFS(SumExp,SumMonth,$A12,SumBank,I$2)</f>
        <v>0</v>
      </c>
      <c r="K12" s="7">
        <f t="shared" si="2"/>
        <v>22416.78</v>
      </c>
      <c r="L12" s="145"/>
      <c r="M12" s="59">
        <f>SUMIFS(SumRevenue,SumMonth,$A12,SumAccount,M$2)</f>
        <v>0</v>
      </c>
      <c r="N12" s="59">
        <f>SUMIFS(SumExp,SumMonth,$A12,SumAccount,N$2)</f>
        <v>0</v>
      </c>
      <c r="O12" s="7">
        <f t="shared" si="3"/>
        <v>140758.65</v>
      </c>
    </row>
    <row r="13" spans="1:15">
      <c r="A13" s="16" t="str">
        <f>VLOOKUP(3,LKQtr,3)</f>
        <v>August</v>
      </c>
      <c r="B13" s="155">
        <v>8</v>
      </c>
      <c r="C13" s="59">
        <f>SUMIFS(SumRevenue,SumMonth,$A13,SumBank,C$2)</f>
        <v>0</v>
      </c>
      <c r="D13" s="59">
        <f>SUMIFS(SumExp,SumMonth,$A13,SumBank,C$2)</f>
        <v>0</v>
      </c>
      <c r="E13" s="7">
        <f t="shared" si="0"/>
        <v>166010.66</v>
      </c>
      <c r="F13" s="59">
        <f>SUMIFS(SumRevenue,SumMonth,$A13,SumBank,F$2)</f>
        <v>0</v>
      </c>
      <c r="G13" s="59">
        <f>SUMIFS(SumExp,SumMonth,$A13,SumBank,F$2)</f>
        <v>0</v>
      </c>
      <c r="H13" s="7">
        <f t="shared" si="1"/>
        <v>5166.25</v>
      </c>
      <c r="I13" s="59">
        <f>SUMIFS(SumRevenue,SumMonth,$A13,SumBank,I$2)</f>
        <v>0</v>
      </c>
      <c r="J13" s="59">
        <f>SUMIFS(SumExp,SumMonth,$A13,SumBank,I$2)</f>
        <v>0</v>
      </c>
      <c r="K13" s="7">
        <f t="shared" si="2"/>
        <v>22416.78</v>
      </c>
      <c r="L13" s="145"/>
      <c r="M13" s="59">
        <f>SUMIFS(SumRevenue,SumMonth,$A13,SumAccount,M$2)</f>
        <v>0</v>
      </c>
      <c r="N13" s="59">
        <f>SUMIFS(SumExp,SumMonth,$A13,SumAccount,N$2)</f>
        <v>0</v>
      </c>
      <c r="O13" s="7">
        <f t="shared" si="3"/>
        <v>140758.65</v>
      </c>
    </row>
    <row r="14" spans="1:15">
      <c r="A14" s="16" t="str">
        <f>VLOOKUP(3,LKQtr,4)</f>
        <v>September</v>
      </c>
      <c r="B14" s="155">
        <v>9</v>
      </c>
      <c r="C14" s="59">
        <f>SUMIFS(SumRevenue,SumMonth,$A14,SumBank,C$2)</f>
        <v>0</v>
      </c>
      <c r="D14" s="59">
        <f>SUMIFS(SumExp,SumMonth,$A14,SumBank,C$2)</f>
        <v>0</v>
      </c>
      <c r="E14" s="7">
        <f t="shared" si="0"/>
        <v>166010.66</v>
      </c>
      <c r="F14" s="59">
        <f>SUMIFS(SumRevenue,SumMonth,$A14,SumBank,F$2)</f>
        <v>0</v>
      </c>
      <c r="G14" s="59">
        <f>SUMIFS(SumExp,SumMonth,$A14,SumBank,F$2)</f>
        <v>0</v>
      </c>
      <c r="H14" s="7">
        <f t="shared" si="1"/>
        <v>5166.25</v>
      </c>
      <c r="I14" s="59">
        <f>SUMIFS(SumRevenue,SumMonth,$A14,SumBank,I$2)</f>
        <v>0</v>
      </c>
      <c r="J14" s="59">
        <f>SUMIFS(SumExp,SumMonth,$A14,SumBank,I$2)</f>
        <v>0</v>
      </c>
      <c r="K14" s="7">
        <f t="shared" si="2"/>
        <v>22416.78</v>
      </c>
      <c r="L14" s="145"/>
      <c r="M14" s="59">
        <f>SUMIFS(SumRevenue,SumMonth,$A14,SumAccount,M$2)</f>
        <v>0</v>
      </c>
      <c r="N14" s="59">
        <f>SUMIFS(SumExp,SumMonth,$A14,SumAccount,N$2)</f>
        <v>0</v>
      </c>
      <c r="O14" s="7">
        <f t="shared" si="3"/>
        <v>140758.65</v>
      </c>
    </row>
    <row r="15" spans="1:15">
      <c r="A15" s="16" t="str">
        <f>VLOOKUP(4,LKQtr,2)</f>
        <v>October</v>
      </c>
      <c r="B15" s="155">
        <v>10</v>
      </c>
      <c r="C15" s="59">
        <f>SUMIFS(SumRevenue,SumMonth,$A15,SumBank,C$2)</f>
        <v>0</v>
      </c>
      <c r="D15" s="59">
        <f>SUMIFS(SumExp,SumMonth,$A15,SumBank,C$2)</f>
        <v>0</v>
      </c>
      <c r="E15" s="7">
        <f t="shared" si="0"/>
        <v>166010.66</v>
      </c>
      <c r="F15" s="59">
        <f>SUMIFS(SumRevenue,SumMonth,$A15,SumBank,F$2)</f>
        <v>0</v>
      </c>
      <c r="G15" s="59">
        <f>SUMIFS(SumExp,SumMonth,$A15,SumBank,F$2)</f>
        <v>0</v>
      </c>
      <c r="H15" s="7">
        <f t="shared" si="1"/>
        <v>5166.25</v>
      </c>
      <c r="I15" s="59">
        <f>SUMIFS(SumRevenue,SumMonth,$A15,SumBank,I$2)</f>
        <v>0</v>
      </c>
      <c r="J15" s="59">
        <f>SUMIFS(SumExp,SumMonth,$A15,SumBank,I$2)</f>
        <v>0</v>
      </c>
      <c r="K15" s="7">
        <f t="shared" si="2"/>
        <v>22416.78</v>
      </c>
      <c r="L15" s="145"/>
      <c r="M15" s="59">
        <f>SUMIFS(SumRevenue,SumMonth,$A15,SumAccount,M$2)</f>
        <v>0</v>
      </c>
      <c r="N15" s="59">
        <f>SUMIFS(SumExp,SumMonth,$A15,SumAccount,N$2)</f>
        <v>0</v>
      </c>
      <c r="O15" s="7">
        <f t="shared" si="3"/>
        <v>140758.65</v>
      </c>
    </row>
    <row r="16" spans="1:15">
      <c r="A16" s="16" t="str">
        <f>VLOOKUP(4,LKQtr,3)</f>
        <v>November</v>
      </c>
      <c r="B16" s="155">
        <v>11</v>
      </c>
      <c r="C16" s="59">
        <f>SUMIFS(SumRevenue,SumMonth,$A16,SumBank,C$2)</f>
        <v>0</v>
      </c>
      <c r="D16" s="59">
        <f>SUMIFS(SumExp,SumMonth,$A16,SumBank,C$2)</f>
        <v>0</v>
      </c>
      <c r="E16" s="7">
        <f>+E15+C16-D16</f>
        <v>166010.66</v>
      </c>
      <c r="F16" s="59">
        <f>SUMIFS(SumRevenue,SumMonth,$A16,SumBank,F$2)</f>
        <v>0</v>
      </c>
      <c r="G16" s="59">
        <f>SUMIFS(SumExp,SumMonth,$A16,SumBank,F$2)</f>
        <v>0</v>
      </c>
      <c r="H16" s="7">
        <f>+H15+F16-G16</f>
        <v>5166.25</v>
      </c>
      <c r="I16" s="59">
        <f>SUMIFS(SumRevenue,SumMonth,$A16,SumBank,I$2)</f>
        <v>0</v>
      </c>
      <c r="J16" s="59">
        <f>SUMIFS(SumExp,SumMonth,$A16,SumBank,I$2)</f>
        <v>0</v>
      </c>
      <c r="K16" s="7">
        <f>+K15+I16-J16</f>
        <v>22416.78</v>
      </c>
      <c r="L16" s="145"/>
      <c r="M16" s="59">
        <f>SUMIFS(SumRevenue,SumMonth,$A16,SumAccount,M$2)</f>
        <v>0</v>
      </c>
      <c r="N16" s="59">
        <f>SUMIFS(SumExp,SumMonth,$A16,SumAccount,N$2)</f>
        <v>0</v>
      </c>
      <c r="O16" s="7">
        <f>+O15+M16-N16</f>
        <v>140758.65</v>
      </c>
    </row>
    <row r="17" spans="1:16">
      <c r="A17" s="16" t="str">
        <f>VLOOKUP(4,LKQtr,4)</f>
        <v>December</v>
      </c>
      <c r="B17" s="155">
        <v>12</v>
      </c>
      <c r="C17" s="59">
        <f>SUMIFS(SumRevenue,SumMonth,$A17,SumBank,C$2)</f>
        <v>0</v>
      </c>
      <c r="D17" s="59">
        <f>SUMIFS(SumExp,SumMonth,$A17,SumBank,C$2)</f>
        <v>0</v>
      </c>
      <c r="E17" s="7">
        <f t="shared" si="0"/>
        <v>166010.66</v>
      </c>
      <c r="F17" s="59">
        <f>SUMIFS(SumRevenue,SumMonth,$A17,SumBank,F$2)</f>
        <v>0</v>
      </c>
      <c r="G17" s="59">
        <f>SUMIFS(SumExp,SumMonth,$A17,SumBank,F$2)</f>
        <v>0</v>
      </c>
      <c r="H17" s="7">
        <f t="shared" ref="H17" si="4">+H16+F17-G17</f>
        <v>5166.25</v>
      </c>
      <c r="I17" s="59">
        <f>SUMIFS(SumRevenue,SumMonth,$A17,SumBank,I$2)</f>
        <v>0</v>
      </c>
      <c r="J17" s="59">
        <f>SUMIFS(SumExp,SumMonth,$A17,SumBank,I$2)</f>
        <v>0</v>
      </c>
      <c r="K17" s="7">
        <f t="shared" ref="K17" si="5">+K16+I17-J17</f>
        <v>22416.78</v>
      </c>
      <c r="L17" s="145"/>
      <c r="M17" s="59">
        <f>SUMIFS(SumRevenue,SumMonth,$A17,SumAccount,M$2)</f>
        <v>0</v>
      </c>
      <c r="N17" s="59">
        <f>SUMIFS(SumExp,SumMonth,$A17,SumAccount,N$2)</f>
        <v>0</v>
      </c>
      <c r="O17" s="7">
        <f t="shared" ref="O17" si="6">+O16+M17-N17</f>
        <v>140758.65</v>
      </c>
    </row>
    <row r="18" spans="1:16" ht="16" thickBot="1">
      <c r="A18" s="17" t="s">
        <v>9</v>
      </c>
      <c r="B18" s="17"/>
      <c r="C18" s="8">
        <f>SUM(C6:C17)</f>
        <v>10060</v>
      </c>
      <c r="D18" s="9">
        <f>SUM(D6:D17)</f>
        <v>900</v>
      </c>
      <c r="E18" s="10">
        <f>+E17</f>
        <v>166010.66</v>
      </c>
      <c r="F18" s="8">
        <f>SUM(F6:F17)</f>
        <v>1500</v>
      </c>
      <c r="G18" s="9">
        <f>SUM(G6:G17)</f>
        <v>0</v>
      </c>
      <c r="H18" s="10">
        <f>+H17</f>
        <v>5166.25</v>
      </c>
      <c r="I18" s="8">
        <f>SUM(I6:I17)</f>
        <v>500</v>
      </c>
      <c r="J18" s="9">
        <f>SUM(J6:J17)</f>
        <v>0</v>
      </c>
      <c r="K18" s="10">
        <f>+K17</f>
        <v>22416.78</v>
      </c>
      <c r="L18" s="146"/>
      <c r="M18" s="8">
        <f>SUM(M6:M17)</f>
        <v>11500</v>
      </c>
      <c r="N18" s="9">
        <f>SUM(N6:N17)</f>
        <v>0</v>
      </c>
      <c r="O18" s="10">
        <f>+O17</f>
        <v>140758.65</v>
      </c>
    </row>
    <row r="19" spans="1:16" ht="16" thickBot="1">
      <c r="E19" s="3"/>
      <c r="H19" s="3"/>
      <c r="K19" s="3"/>
      <c r="L19" s="20"/>
      <c r="O19" s="3"/>
    </row>
    <row r="20" spans="1:16" ht="16" thickBot="1">
      <c r="C20" s="19"/>
      <c r="D20" s="100" t="s">
        <v>86</v>
      </c>
      <c r="E20" s="84">
        <v>165950.66</v>
      </c>
      <c r="H20" s="84">
        <v>5166.25</v>
      </c>
      <c r="K20" s="84">
        <v>22416.78</v>
      </c>
      <c r="L20" s="20"/>
      <c r="N20" s="22"/>
      <c r="O20" s="147"/>
      <c r="P20" s="19"/>
    </row>
    <row r="21" spans="1:16">
      <c r="D21" s="1" t="s">
        <v>42</v>
      </c>
      <c r="E21" s="21">
        <f>+E20-E18</f>
        <v>-60</v>
      </c>
      <c r="H21" s="21">
        <f>+H20-H18</f>
        <v>0</v>
      </c>
      <c r="K21" s="21">
        <f>+K20-K18</f>
        <v>0</v>
      </c>
      <c r="L21" s="20"/>
      <c r="N21" s="22"/>
      <c r="O21" s="27"/>
    </row>
    <row r="22" spans="1:16">
      <c r="E22" s="3"/>
      <c r="K22" s="3"/>
      <c r="L22" s="20"/>
      <c r="M22" s="20"/>
      <c r="N22" s="20"/>
      <c r="O22" s="22"/>
    </row>
    <row r="23" spans="1:16">
      <c r="E23" s="3"/>
      <c r="K23" s="3"/>
      <c r="N23" s="3"/>
    </row>
    <row r="24" spans="1:16">
      <c r="E24" s="3"/>
      <c r="K24" s="3"/>
      <c r="N24" s="3"/>
    </row>
    <row r="25" spans="1:16">
      <c r="E25" s="3"/>
      <c r="J25" s="46"/>
      <c r="K25" s="46"/>
      <c r="L25" s="46"/>
      <c r="M25" s="46"/>
      <c r="N25" s="3"/>
    </row>
    <row r="26" spans="1:16">
      <c r="E26" s="3"/>
      <c r="H26" s="48"/>
      <c r="K26" s="3"/>
      <c r="N26" s="3"/>
    </row>
    <row r="27" spans="1:16">
      <c r="E27" s="3"/>
      <c r="H27" s="3"/>
      <c r="K27" s="3"/>
      <c r="N27" s="3"/>
    </row>
    <row r="28" spans="1:16">
      <c r="E28" s="3"/>
      <c r="H28" s="48"/>
      <c r="K28" s="3"/>
      <c r="N28" s="3"/>
    </row>
    <row r="29" spans="1:16">
      <c r="E29" s="3"/>
      <c r="K29" s="3"/>
      <c r="N29" s="3"/>
    </row>
    <row r="30" spans="1:16">
      <c r="E30" s="3"/>
      <c r="H30" s="48"/>
      <c r="K30" s="3"/>
      <c r="N30" s="3"/>
    </row>
    <row r="31" spans="1:16">
      <c r="E31" s="3"/>
      <c r="H31" s="3"/>
      <c r="K31" s="3"/>
      <c r="N31" s="3"/>
    </row>
    <row r="32" spans="1:16">
      <c r="E32" s="3"/>
      <c r="H32" s="3"/>
      <c r="K32" s="3"/>
      <c r="N32" s="3"/>
    </row>
    <row r="37" spans="5:14">
      <c r="E37" s="3"/>
      <c r="H37" s="3"/>
      <c r="K37" s="3"/>
      <c r="N37" s="3"/>
    </row>
    <row r="38" spans="5:14">
      <c r="E38" s="3"/>
      <c r="H38" s="3"/>
      <c r="K38" s="3"/>
      <c r="N38" s="3"/>
    </row>
    <row r="40" spans="5:14">
      <c r="E40" s="3"/>
      <c r="H40" s="3"/>
      <c r="K40" s="3"/>
      <c r="N40" s="3"/>
    </row>
    <row r="45" spans="5:14">
      <c r="E45" s="3"/>
      <c r="H45" s="3"/>
      <c r="K45" s="3"/>
      <c r="N45" s="3"/>
    </row>
    <row r="53" spans="5:14">
      <c r="E53" s="3"/>
      <c r="H53" s="3"/>
      <c r="K53" s="3"/>
      <c r="N53" s="3"/>
    </row>
    <row r="55" spans="5:14">
      <c r="E55" s="3"/>
      <c r="H55" s="3"/>
      <c r="K55" s="3"/>
      <c r="N55" s="3"/>
    </row>
    <row r="56" spans="5:14">
      <c r="E56" s="3"/>
      <c r="H56" s="3"/>
      <c r="K56" s="3"/>
      <c r="N56" s="3"/>
    </row>
    <row r="57" spans="5:14">
      <c r="E57" s="3"/>
      <c r="H57" s="3"/>
      <c r="K57" s="3"/>
      <c r="N57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5" spans="5:14">
      <c r="E75" s="3"/>
      <c r="H75" s="3"/>
      <c r="K75" s="3"/>
      <c r="N75" s="3"/>
    </row>
    <row r="77" spans="5:14">
      <c r="E77" s="3"/>
      <c r="H77" s="3"/>
      <c r="K77" s="3"/>
      <c r="N77" s="3"/>
    </row>
    <row r="81" spans="5:14">
      <c r="E81" s="3"/>
      <c r="H81" s="3"/>
      <c r="K81" s="3"/>
      <c r="N81" s="3"/>
    </row>
    <row r="89" spans="5:14">
      <c r="E89" s="3"/>
      <c r="H89" s="3"/>
      <c r="K89" s="3"/>
      <c r="N89" s="3"/>
    </row>
    <row r="90" spans="5:14">
      <c r="E90" s="3"/>
      <c r="H90" s="3"/>
      <c r="K90" s="3"/>
      <c r="N90" s="3"/>
    </row>
    <row r="93" spans="5:14">
      <c r="E93" s="3"/>
      <c r="H93" s="3"/>
      <c r="K93" s="3"/>
      <c r="N93" s="3"/>
    </row>
    <row r="99" spans="5:14">
      <c r="E99" s="3"/>
      <c r="H99" s="3"/>
      <c r="K99" s="3"/>
      <c r="N99" s="3"/>
    </row>
    <row r="100" spans="5:14">
      <c r="E100" s="3"/>
      <c r="H100" s="3"/>
      <c r="K100" s="3"/>
      <c r="N100" s="3"/>
    </row>
    <row r="101" spans="5:14">
      <c r="E101" s="3"/>
      <c r="H101" s="3"/>
      <c r="K101" s="3"/>
      <c r="N101" s="3"/>
    </row>
    <row r="115" spans="5:14">
      <c r="E115" s="3"/>
      <c r="H115" s="3"/>
      <c r="K115" s="3"/>
      <c r="N115" s="3"/>
    </row>
    <row r="130" spans="5:14">
      <c r="E130" s="3"/>
      <c r="H130" s="3"/>
      <c r="K130" s="3"/>
      <c r="N130" s="3"/>
    </row>
    <row r="156" spans="5:14">
      <c r="E156" s="3"/>
      <c r="H156" s="3"/>
      <c r="K156" s="3"/>
      <c r="N156" s="3"/>
    </row>
  </sheetData>
  <mergeCells count="14">
    <mergeCell ref="M3:O3"/>
    <mergeCell ref="N4:N5"/>
    <mergeCell ref="A1:H1"/>
    <mergeCell ref="F4:F5"/>
    <mergeCell ref="G4:G5"/>
    <mergeCell ref="I4:I5"/>
    <mergeCell ref="J4:J5"/>
    <mergeCell ref="C4:C5"/>
    <mergeCell ref="D4:D5"/>
    <mergeCell ref="C3:E3"/>
    <mergeCell ref="L4:L5"/>
    <mergeCell ref="M4:M5"/>
    <mergeCell ref="F3:H3"/>
    <mergeCell ref="I3:K3"/>
  </mergeCells>
  <pageMargins left="0.7" right="0.7" top="0.75" bottom="0.75" header="0.3" footer="0.3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K177"/>
  <sheetViews>
    <sheetView showGridLines="0" topLeftCell="A2" workbookViewId="0">
      <selection activeCell="C19" sqref="C19"/>
    </sheetView>
  </sheetViews>
  <sheetFormatPr defaultRowHeight="15.5"/>
  <cols>
    <col min="1" max="1" width="12.08984375" style="40" customWidth="1"/>
    <col min="2" max="2" width="7.7265625" style="40" customWidth="1"/>
    <col min="3" max="3" width="31.26953125" style="40" customWidth="1"/>
    <col min="4" max="6" width="8.7265625" style="40"/>
    <col min="7" max="10" width="13.26953125" style="40" customWidth="1"/>
    <col min="11" max="11" width="3.36328125" style="40" bestFit="1" customWidth="1"/>
    <col min="12" max="14" width="8.7265625" style="40"/>
    <col min="15" max="15" width="9.81640625" style="40" bestFit="1" customWidth="1"/>
    <col min="16" max="16384" width="8.7265625" style="40"/>
  </cols>
  <sheetData>
    <row r="1" spans="1:11" ht="23">
      <c r="B1" s="125" t="s">
        <v>10</v>
      </c>
      <c r="C1" s="125"/>
      <c r="D1" s="125"/>
      <c r="E1" s="125"/>
    </row>
    <row r="2" spans="1:11" ht="15.5" customHeight="1">
      <c r="A2" s="42"/>
      <c r="B2" s="43"/>
    </row>
    <row r="3" spans="1:11" ht="15.5" customHeight="1">
      <c r="A3" s="41"/>
      <c r="B3" s="41"/>
      <c r="C3" s="45" t="s">
        <v>29</v>
      </c>
      <c r="F3" s="151" t="s">
        <v>77</v>
      </c>
      <c r="G3" s="151"/>
      <c r="H3" s="41"/>
      <c r="I3" s="41"/>
      <c r="J3" s="41"/>
      <c r="K3" s="41"/>
    </row>
    <row r="4" spans="1:11" ht="15.5" customHeight="1">
      <c r="A4" s="41"/>
      <c r="B4" s="40">
        <v>1000</v>
      </c>
      <c r="C4" s="51" t="s">
        <v>57</v>
      </c>
      <c r="F4" s="150">
        <v>1</v>
      </c>
      <c r="G4" s="40" t="str">
        <f>VLOOKUP(1,LKMonth,2)</f>
        <v>January</v>
      </c>
      <c r="H4" s="40" t="str">
        <f>VLOOKUP(2,LKMonth,2)</f>
        <v>February</v>
      </c>
      <c r="I4" s="40" t="str">
        <f>VLOOKUP(3,LKMonth,2)</f>
        <v>March</v>
      </c>
      <c r="J4" s="40" t="s">
        <v>73</v>
      </c>
    </row>
    <row r="5" spans="1:11" ht="15.5" customHeight="1">
      <c r="A5" s="41"/>
      <c r="B5" s="40">
        <v>1010</v>
      </c>
      <c r="C5" s="51" t="s">
        <v>0</v>
      </c>
      <c r="F5" s="150">
        <v>2</v>
      </c>
      <c r="G5" s="40" t="str">
        <f>VLOOKUP(4,LKMonth,2)</f>
        <v>April</v>
      </c>
      <c r="H5" s="40" t="str">
        <f>VLOOKUP(5,LKMonth,2)</f>
        <v>May</v>
      </c>
      <c r="I5" s="40" t="str">
        <f>VLOOKUP(6,LKMonth,2)</f>
        <v>June</v>
      </c>
      <c r="J5" s="40" t="s">
        <v>74</v>
      </c>
    </row>
    <row r="6" spans="1:11" ht="15.5" customHeight="1">
      <c r="A6" s="41"/>
      <c r="B6" s="40">
        <v>1020</v>
      </c>
      <c r="C6" s="51" t="s">
        <v>58</v>
      </c>
      <c r="F6" s="150">
        <v>3</v>
      </c>
      <c r="G6" s="40" t="str">
        <f>VLOOKUP(7,LKMonth,2)</f>
        <v>July</v>
      </c>
      <c r="H6" s="40" t="str">
        <f>VLOOKUP(8,LKMonth,2)</f>
        <v>August</v>
      </c>
      <c r="I6" s="40" t="str">
        <f>VLOOKUP(9,LKMonth,2)</f>
        <v>September</v>
      </c>
      <c r="J6" s="40" t="s">
        <v>75</v>
      </c>
    </row>
    <row r="7" spans="1:11" ht="15.5" customHeight="1">
      <c r="A7" s="41"/>
      <c r="C7" s="51"/>
      <c r="F7" s="150">
        <v>4</v>
      </c>
      <c r="G7" s="40" t="str">
        <f>VLOOKUP(10,LKMonth,2)</f>
        <v>October</v>
      </c>
      <c r="H7" s="40" t="str">
        <f>VLOOKUP(11,LKMonth,2)</f>
        <v>November</v>
      </c>
      <c r="I7" s="40" t="str">
        <f>VLOOKUP(12,LKMonth,2)</f>
        <v>December</v>
      </c>
      <c r="J7" s="40" t="s">
        <v>76</v>
      </c>
    </row>
    <row r="8" spans="1:11" ht="15.5" customHeight="1">
      <c r="A8" s="41"/>
      <c r="B8" s="41"/>
      <c r="C8" s="45"/>
    </row>
    <row r="9" spans="1:11" ht="15.5" customHeight="1">
      <c r="A9" s="41"/>
      <c r="B9" s="41"/>
      <c r="C9" s="45" t="s">
        <v>30</v>
      </c>
    </row>
    <row r="10" spans="1:11" ht="15.5" customHeight="1">
      <c r="A10" s="41"/>
      <c r="B10" s="41"/>
      <c r="C10" s="103" t="s">
        <v>59</v>
      </c>
      <c r="F10" s="151" t="s">
        <v>79</v>
      </c>
      <c r="G10" s="151"/>
    </row>
    <row r="11" spans="1:11" ht="15.5" customHeight="1">
      <c r="A11" s="41"/>
      <c r="B11" s="40">
        <v>4000</v>
      </c>
      <c r="C11" s="38" t="s">
        <v>88</v>
      </c>
      <c r="F11" s="150">
        <v>1</v>
      </c>
      <c r="G11" s="153" t="s">
        <v>18</v>
      </c>
      <c r="H11" s="150">
        <v>1</v>
      </c>
    </row>
    <row r="12" spans="1:11" ht="15.5" customHeight="1">
      <c r="A12" s="41"/>
      <c r="B12" s="40">
        <v>4010</v>
      </c>
      <c r="C12" s="38" t="s">
        <v>60</v>
      </c>
      <c r="F12" s="150">
        <v>2</v>
      </c>
      <c r="G12" s="153" t="s">
        <v>19</v>
      </c>
      <c r="H12" s="150">
        <v>2</v>
      </c>
    </row>
    <row r="13" spans="1:11" ht="15.5" customHeight="1">
      <c r="A13" s="41"/>
      <c r="B13" s="40">
        <v>4020</v>
      </c>
      <c r="C13" s="38" t="s">
        <v>96</v>
      </c>
      <c r="F13" s="150">
        <v>3</v>
      </c>
      <c r="G13" s="153" t="s">
        <v>20</v>
      </c>
      <c r="H13" s="150">
        <v>3</v>
      </c>
    </row>
    <row r="14" spans="1:11" ht="15.5" customHeight="1">
      <c r="A14" s="41"/>
      <c r="F14" s="150">
        <v>4</v>
      </c>
      <c r="G14" s="153" t="s">
        <v>21</v>
      </c>
      <c r="H14" s="150">
        <v>4</v>
      </c>
    </row>
    <row r="15" spans="1:11" ht="15.5" customHeight="1">
      <c r="A15" s="41"/>
      <c r="C15" s="103" t="s">
        <v>71</v>
      </c>
      <c r="F15" s="150">
        <v>5</v>
      </c>
      <c r="G15" s="153" t="s">
        <v>22</v>
      </c>
      <c r="H15" s="150">
        <v>5</v>
      </c>
    </row>
    <row r="16" spans="1:11" ht="15.5" customHeight="1">
      <c r="A16" s="41"/>
      <c r="B16" s="40">
        <v>5000</v>
      </c>
      <c r="C16" s="39" t="s">
        <v>43</v>
      </c>
      <c r="F16" s="150">
        <v>6</v>
      </c>
      <c r="G16" s="153" t="s">
        <v>23</v>
      </c>
      <c r="H16" s="150">
        <v>6</v>
      </c>
    </row>
    <row r="17" spans="1:8" ht="15.5" customHeight="1">
      <c r="A17" s="41"/>
      <c r="B17" s="40">
        <v>5010</v>
      </c>
      <c r="C17" s="39" t="s">
        <v>61</v>
      </c>
      <c r="F17" s="150">
        <v>7</v>
      </c>
      <c r="G17" s="153" t="s">
        <v>24</v>
      </c>
      <c r="H17" s="150">
        <v>7</v>
      </c>
    </row>
    <row r="18" spans="1:8" ht="15.5" customHeight="1">
      <c r="A18" s="41"/>
      <c r="B18" s="40">
        <v>5020</v>
      </c>
      <c r="C18" s="39" t="s">
        <v>65</v>
      </c>
      <c r="F18" s="150">
        <v>8</v>
      </c>
      <c r="G18" s="153" t="s">
        <v>25</v>
      </c>
      <c r="H18" s="150">
        <v>8</v>
      </c>
    </row>
    <row r="19" spans="1:8" ht="15.5" customHeight="1">
      <c r="A19" s="41"/>
      <c r="B19" s="40">
        <v>5050</v>
      </c>
      <c r="C19" s="39" t="s">
        <v>89</v>
      </c>
      <c r="F19" s="150">
        <v>9</v>
      </c>
      <c r="G19" s="153" t="s">
        <v>26</v>
      </c>
      <c r="H19" s="150">
        <v>9</v>
      </c>
    </row>
    <row r="20" spans="1:8" ht="15.5" customHeight="1">
      <c r="A20" s="41"/>
      <c r="C20" s="39"/>
      <c r="F20" s="150">
        <v>10</v>
      </c>
      <c r="G20" s="153" t="s">
        <v>27</v>
      </c>
      <c r="H20" s="150">
        <v>10</v>
      </c>
    </row>
    <row r="21" spans="1:8" ht="15.5" customHeight="1">
      <c r="A21" s="41"/>
      <c r="C21" s="39"/>
      <c r="F21" s="150">
        <v>11</v>
      </c>
      <c r="G21" s="153" t="s">
        <v>16</v>
      </c>
      <c r="H21" s="150">
        <v>11</v>
      </c>
    </row>
    <row r="22" spans="1:8" ht="15.5" customHeight="1">
      <c r="A22" s="41"/>
      <c r="C22" s="39"/>
      <c r="F22" s="150">
        <v>12</v>
      </c>
      <c r="G22" s="153" t="s">
        <v>28</v>
      </c>
      <c r="H22" s="150">
        <v>12</v>
      </c>
    </row>
    <row r="23" spans="1:8" ht="15.5" customHeight="1">
      <c r="A23" s="41"/>
    </row>
    <row r="24" spans="1:8" ht="15.5" customHeight="1">
      <c r="A24" s="41"/>
      <c r="B24" s="41"/>
      <c r="C24" s="18"/>
    </row>
    <row r="25" spans="1:8" ht="15.5" customHeight="1">
      <c r="C25" s="39"/>
    </row>
    <row r="26" spans="1:8" ht="15.5" customHeight="1">
      <c r="C26" s="39"/>
    </row>
    <row r="27" spans="1:8" ht="15.5" customHeight="1">
      <c r="C27" s="39"/>
    </row>
    <row r="28" spans="1:8" ht="15.5" customHeight="1">
      <c r="B28" s="41"/>
      <c r="C28" s="18"/>
    </row>
    <row r="29" spans="1:8" ht="15.5" customHeight="1">
      <c r="C29" s="39"/>
    </row>
    <row r="30" spans="1:8" ht="15.5" customHeight="1">
      <c r="C30" s="39"/>
    </row>
    <row r="31" spans="1:8" ht="15.5" customHeight="1">
      <c r="B31" s="41"/>
      <c r="C31" s="18"/>
    </row>
    <row r="32" spans="1:8" ht="15.5" customHeight="1">
      <c r="C32" s="39"/>
    </row>
    <row r="33" spans="3:6" ht="15.5" customHeight="1">
      <c r="C33" s="39"/>
    </row>
    <row r="34" spans="3:6" ht="15.5" customHeight="1">
      <c r="C34" s="39"/>
    </row>
    <row r="35" spans="3:6" ht="15.5" customHeight="1">
      <c r="C35" s="39"/>
    </row>
    <row r="36" spans="3:6" ht="15.5" customHeight="1">
      <c r="C36" s="39"/>
    </row>
    <row r="37" spans="3:6" ht="15.5" customHeight="1">
      <c r="C37" s="39"/>
    </row>
    <row r="38" spans="3:6" ht="15.5" customHeight="1">
      <c r="C38" s="39"/>
    </row>
    <row r="39" spans="3:6" ht="15.5" customHeight="1">
      <c r="C39" s="39"/>
      <c r="F39" s="44"/>
    </row>
    <row r="40" spans="3:6" ht="15.5" customHeight="1">
      <c r="C40" s="39"/>
    </row>
    <row r="41" spans="3:6" ht="15.5" customHeight="1">
      <c r="C41" s="39"/>
    </row>
    <row r="42" spans="3:6" ht="15.5" customHeight="1">
      <c r="C42" s="39"/>
    </row>
    <row r="43" spans="3:6" ht="15.5" customHeight="1">
      <c r="C43" s="39"/>
    </row>
    <row r="44" spans="3:6" ht="15.5" customHeight="1">
      <c r="C44" s="39"/>
    </row>
    <row r="45" spans="3:6" ht="15.5" customHeight="1">
      <c r="C45" s="39"/>
    </row>
    <row r="46" spans="3:6" ht="15.5" customHeight="1">
      <c r="C46" s="39"/>
    </row>
    <row r="47" spans="3:6" ht="15.5" customHeight="1">
      <c r="C47" s="39"/>
    </row>
    <row r="48" spans="3:6" ht="15.5" customHeight="1">
      <c r="C48" s="39"/>
      <c r="E48" s="41"/>
      <c r="F48" s="44"/>
    </row>
    <row r="49" spans="1:4" ht="15.5" customHeight="1">
      <c r="C49" s="39"/>
    </row>
    <row r="50" spans="1:4" ht="15.5" customHeight="1">
      <c r="C50" s="39"/>
    </row>
    <row r="51" spans="1:4" ht="15.5" customHeight="1">
      <c r="C51" s="39"/>
    </row>
    <row r="52" spans="1:4" ht="15.5" customHeight="1"/>
    <row r="53" spans="1:4" ht="15.5" customHeight="1">
      <c r="B53" s="41"/>
      <c r="C53" s="18"/>
    </row>
    <row r="54" spans="1:4" ht="15.5" customHeight="1">
      <c r="B54" s="41"/>
      <c r="C54" s="18"/>
    </row>
    <row r="55" spans="1:4" ht="15.5" customHeight="1">
      <c r="A55" s="41"/>
      <c r="C55" s="39"/>
      <c r="D55" s="40" t="s">
        <v>12</v>
      </c>
    </row>
    <row r="56" spans="1:4" ht="15.5" customHeight="1">
      <c r="A56" s="41"/>
      <c r="C56" s="39"/>
    </row>
    <row r="57" spans="1:4" ht="15.5" customHeight="1">
      <c r="A57" s="41"/>
      <c r="C57" s="39"/>
    </row>
    <row r="58" spans="1:4" ht="15.5" customHeight="1">
      <c r="A58" s="41"/>
      <c r="C58" s="39"/>
    </row>
    <row r="59" spans="1:4" ht="15.5" customHeight="1">
      <c r="A59" s="41"/>
      <c r="C59" s="39"/>
    </row>
    <row r="60" spans="1:4" ht="15.5" customHeight="1">
      <c r="A60" s="41"/>
      <c r="C60" s="18"/>
    </row>
    <row r="61" spans="1:4" ht="15.5" customHeight="1">
      <c r="A61" s="41"/>
      <c r="C61" s="39"/>
    </row>
    <row r="62" spans="1:4" ht="15.5" customHeight="1">
      <c r="A62" s="41"/>
      <c r="C62" s="39"/>
    </row>
    <row r="63" spans="1:4" ht="15.5" customHeight="1">
      <c r="A63" s="41"/>
      <c r="C63" s="39"/>
    </row>
    <row r="64" spans="1:4" ht="15.5" customHeight="1">
      <c r="A64" s="41"/>
      <c r="C64" s="39"/>
    </row>
    <row r="65" spans="1:3" ht="15.5" customHeight="1">
      <c r="A65" s="41"/>
      <c r="C65" s="39"/>
    </row>
    <row r="66" spans="1:3" ht="15.5" customHeight="1">
      <c r="A66" s="41"/>
      <c r="C66" s="39"/>
    </row>
    <row r="67" spans="1:3" ht="15.5" customHeight="1">
      <c r="A67" s="41"/>
      <c r="C67" s="18"/>
    </row>
    <row r="68" spans="1:3" ht="15.5" customHeight="1">
      <c r="A68" s="41"/>
      <c r="C68" s="39"/>
    </row>
    <row r="69" spans="1:3" ht="15.5" customHeight="1">
      <c r="A69" s="41"/>
      <c r="C69" s="39"/>
    </row>
    <row r="70" spans="1:3" ht="15.5" customHeight="1">
      <c r="A70" s="41"/>
      <c r="C70" s="39"/>
    </row>
    <row r="71" spans="1:3" ht="15.5" customHeight="1">
      <c r="A71" s="41"/>
      <c r="C71" s="39"/>
    </row>
    <row r="72" spans="1:3" ht="15.5" customHeight="1">
      <c r="A72" s="41"/>
      <c r="C72" s="39"/>
    </row>
    <row r="73" spans="1:3" ht="15.5" customHeight="1">
      <c r="A73" s="41"/>
      <c r="C73" s="18"/>
    </row>
    <row r="74" spans="1:3" ht="15.5" customHeight="1">
      <c r="A74" s="41"/>
      <c r="C74" s="39"/>
    </row>
    <row r="75" spans="1:3" ht="15.5" customHeight="1">
      <c r="A75" s="41"/>
      <c r="C75" s="39"/>
    </row>
    <row r="76" spans="1:3" ht="15.5" customHeight="1">
      <c r="A76" s="41"/>
      <c r="B76" s="41"/>
      <c r="C76" s="18"/>
    </row>
    <row r="77" spans="1:3" ht="15.5" customHeight="1">
      <c r="A77" s="41"/>
      <c r="C77" s="39"/>
    </row>
    <row r="78" spans="1:3" ht="15.5" customHeight="1">
      <c r="A78" s="41"/>
      <c r="C78" s="39"/>
    </row>
    <row r="79" spans="1:3" ht="15.5" customHeight="1">
      <c r="A79" s="41"/>
      <c r="C79" s="39"/>
    </row>
    <row r="80" spans="1:3" ht="15.5" customHeight="1">
      <c r="A80" s="41"/>
      <c r="C80" s="39"/>
    </row>
    <row r="81" spans="1:4" ht="15.5" customHeight="1">
      <c r="A81" s="41"/>
      <c r="C81" s="39"/>
    </row>
    <row r="82" spans="1:4" ht="15.5" customHeight="1">
      <c r="A82" s="41"/>
      <c r="C82" s="39"/>
    </row>
    <row r="83" spans="1:4" ht="15.5" customHeight="1">
      <c r="A83" s="41"/>
      <c r="C83" s="39"/>
    </row>
    <row r="84" spans="1:4" ht="15.5" customHeight="1">
      <c r="A84" s="41"/>
      <c r="C84" s="18"/>
    </row>
    <row r="85" spans="1:4" ht="15.5" customHeight="1">
      <c r="A85" s="41"/>
      <c r="B85" s="41"/>
      <c r="C85" s="18"/>
    </row>
    <row r="86" spans="1:4" ht="15.5" customHeight="1">
      <c r="A86" s="41"/>
      <c r="C86" s="39"/>
      <c r="D86" s="40" t="s">
        <v>11</v>
      </c>
    </row>
    <row r="87" spans="1:4" ht="15.5" customHeight="1">
      <c r="A87" s="41"/>
      <c r="C87" s="39"/>
    </row>
    <row r="88" spans="1:4" ht="15.5" customHeight="1">
      <c r="A88" s="41"/>
      <c r="C88" s="39"/>
    </row>
    <row r="89" spans="1:4" ht="15.5" customHeight="1">
      <c r="A89" s="41"/>
      <c r="C89" s="39"/>
    </row>
    <row r="90" spans="1:4" ht="15.5" customHeight="1">
      <c r="A90" s="41"/>
      <c r="C90" s="18"/>
    </row>
    <row r="91" spans="1:4" ht="15.5" customHeight="1">
      <c r="A91" s="41"/>
      <c r="C91" s="39"/>
    </row>
    <row r="92" spans="1:4" ht="15.5" customHeight="1">
      <c r="A92" s="41"/>
      <c r="C92" s="39"/>
      <c r="D92" s="39"/>
    </row>
    <row r="93" spans="1:4" ht="15.5" customHeight="1">
      <c r="A93" s="41"/>
      <c r="C93" s="39"/>
      <c r="D93" s="39"/>
    </row>
    <row r="94" spans="1:4" ht="15.5" customHeight="1">
      <c r="A94" s="41"/>
      <c r="C94" s="39"/>
      <c r="D94" s="39"/>
    </row>
    <row r="95" spans="1:4" ht="15.5" customHeight="1">
      <c r="A95" s="41"/>
      <c r="C95" s="39"/>
      <c r="D95" s="39"/>
    </row>
    <row r="96" spans="1:4" ht="15.5" customHeight="1">
      <c r="A96" s="41"/>
      <c r="C96" s="18"/>
    </row>
    <row r="97" spans="1:11" ht="15.5" customHeight="1">
      <c r="A97" s="41"/>
      <c r="C97" s="39"/>
    </row>
    <row r="98" spans="1:11" ht="15.5" customHeight="1">
      <c r="A98" s="41"/>
      <c r="C98" s="39"/>
    </row>
    <row r="99" spans="1:11" ht="15.5" customHeight="1">
      <c r="A99" s="41"/>
      <c r="C99" s="39"/>
      <c r="G99" s="39"/>
      <c r="H99" s="39"/>
      <c r="I99" s="39"/>
      <c r="J99" s="39"/>
      <c r="K99" s="39"/>
    </row>
    <row r="100" spans="1:11" ht="15.5" customHeight="1">
      <c r="A100" s="41"/>
      <c r="B100" s="41"/>
      <c r="C100" s="18"/>
      <c r="G100" s="39"/>
      <c r="H100" s="39"/>
      <c r="I100" s="39"/>
      <c r="J100" s="39"/>
      <c r="K100" s="39"/>
    </row>
    <row r="101" spans="1:11" ht="15.5" customHeight="1">
      <c r="A101" s="41"/>
      <c r="C101" s="39"/>
      <c r="G101" s="39"/>
      <c r="H101" s="39"/>
      <c r="I101" s="39"/>
      <c r="J101" s="39"/>
      <c r="K101" s="39"/>
    </row>
    <row r="102" spans="1:11" ht="15.5" customHeight="1">
      <c r="A102" s="41"/>
      <c r="C102" s="39"/>
      <c r="F102" s="18"/>
      <c r="G102" s="39"/>
      <c r="H102" s="39"/>
      <c r="I102" s="39"/>
      <c r="J102" s="39"/>
      <c r="K102" s="39"/>
    </row>
    <row r="103" spans="1:11" ht="15.5" customHeight="1">
      <c r="A103" s="41"/>
      <c r="C103" s="39"/>
      <c r="F103" s="39"/>
      <c r="G103" s="39"/>
      <c r="H103" s="39"/>
      <c r="I103" s="39"/>
      <c r="J103" s="39"/>
      <c r="K103" s="39"/>
    </row>
    <row r="104" spans="1:11" ht="15.5" customHeight="1">
      <c r="A104" s="41"/>
      <c r="C104" s="39"/>
      <c r="F104" s="39"/>
      <c r="G104" s="39"/>
      <c r="H104" s="39"/>
      <c r="I104" s="39"/>
      <c r="J104" s="39"/>
      <c r="K104" s="39"/>
    </row>
    <row r="105" spans="1:11" ht="15.5" customHeight="1">
      <c r="A105" s="41"/>
      <c r="B105" s="41"/>
      <c r="C105" s="18"/>
      <c r="F105" s="39"/>
      <c r="G105" s="39"/>
      <c r="H105" s="39"/>
      <c r="I105" s="39"/>
      <c r="J105" s="39"/>
      <c r="K105" s="39"/>
    </row>
    <row r="106" spans="1:11" ht="15.5" customHeight="1">
      <c r="A106" s="41"/>
      <c r="C106" s="39"/>
      <c r="F106" s="39"/>
      <c r="G106" s="39"/>
      <c r="H106" s="39"/>
      <c r="I106" s="39"/>
      <c r="J106" s="39"/>
      <c r="K106" s="39"/>
    </row>
    <row r="107" spans="1:11" ht="15.5" customHeight="1">
      <c r="A107" s="41"/>
      <c r="C107" s="39"/>
      <c r="F107" s="39"/>
      <c r="G107" s="39"/>
      <c r="H107" s="39"/>
      <c r="I107" s="39"/>
      <c r="J107" s="39"/>
      <c r="K107" s="39"/>
    </row>
    <row r="108" spans="1:11" ht="15.5" customHeight="1">
      <c r="A108" s="41"/>
      <c r="C108" s="39"/>
      <c r="F108" s="39"/>
      <c r="G108" s="39"/>
      <c r="H108" s="39"/>
      <c r="I108" s="39"/>
      <c r="J108" s="39"/>
      <c r="K108" s="39"/>
    </row>
    <row r="109" spans="1:11" ht="15.5" customHeight="1">
      <c r="A109" s="41"/>
      <c r="B109" s="58"/>
      <c r="C109" s="18"/>
    </row>
    <row r="110" spans="1:11" ht="15.5" customHeight="1">
      <c r="A110" s="41"/>
      <c r="C110" s="44"/>
    </row>
    <row r="111" spans="1:11">
      <c r="C111" s="39"/>
    </row>
    <row r="112" spans="1:11">
      <c r="C112" s="39"/>
    </row>
    <row r="113" spans="2:4">
      <c r="B113" s="41"/>
      <c r="C113" s="44"/>
    </row>
    <row r="114" spans="2:4">
      <c r="C114" s="39"/>
    </row>
    <row r="115" spans="2:4">
      <c r="C115" s="39"/>
    </row>
    <row r="116" spans="2:4">
      <c r="C116" s="39"/>
    </row>
    <row r="117" spans="2:4">
      <c r="C117" s="39"/>
    </row>
    <row r="118" spans="2:4">
      <c r="B118" s="41"/>
      <c r="C118" s="44"/>
    </row>
    <row r="119" spans="2:4">
      <c r="C119" s="39"/>
    </row>
    <row r="120" spans="2:4">
      <c r="C120" s="39"/>
    </row>
    <row r="121" spans="2:4">
      <c r="C121" s="39"/>
    </row>
    <row r="122" spans="2:4">
      <c r="C122" s="39"/>
    </row>
    <row r="123" spans="2:4">
      <c r="C123" s="39"/>
      <c r="D123" s="40" t="s">
        <v>56</v>
      </c>
    </row>
    <row r="124" spans="2:4">
      <c r="C124" s="39"/>
    </row>
    <row r="125" spans="2:4">
      <c r="C125" s="39"/>
    </row>
    <row r="126" spans="2:4">
      <c r="C126" s="44"/>
    </row>
    <row r="127" spans="2:4">
      <c r="C127" s="39"/>
    </row>
    <row r="128" spans="2:4">
      <c r="C128" s="39"/>
    </row>
    <row r="129" spans="3:3">
      <c r="C129" s="39"/>
    </row>
    <row r="130" spans="3:3">
      <c r="C130" s="39"/>
    </row>
    <row r="131" spans="3:3">
      <c r="C131" s="39"/>
    </row>
    <row r="132" spans="3:3">
      <c r="C132" s="39"/>
    </row>
    <row r="133" spans="3:3">
      <c r="C133" s="39"/>
    </row>
    <row r="134" spans="3:3">
      <c r="C134" s="39"/>
    </row>
    <row r="135" spans="3:3">
      <c r="C135" s="39"/>
    </row>
    <row r="136" spans="3:3">
      <c r="C136" s="18"/>
    </row>
    <row r="137" spans="3:3">
      <c r="C137" s="44"/>
    </row>
    <row r="138" spans="3:3">
      <c r="C138" s="39"/>
    </row>
    <row r="139" spans="3:3">
      <c r="C139" s="39"/>
    </row>
    <row r="140" spans="3:3">
      <c r="C140" s="44"/>
    </row>
    <row r="141" spans="3:3">
      <c r="C141" s="39"/>
    </row>
    <row r="142" spans="3:3">
      <c r="C142" s="39"/>
    </row>
    <row r="143" spans="3:3">
      <c r="C143" s="39"/>
    </row>
    <row r="144" spans="3:3">
      <c r="C144" s="44"/>
    </row>
    <row r="145" spans="3:3">
      <c r="C145" s="39"/>
    </row>
    <row r="146" spans="3:3">
      <c r="C146" s="39"/>
    </row>
    <row r="147" spans="3:3">
      <c r="C147" s="39"/>
    </row>
    <row r="148" spans="3:3">
      <c r="C148" s="39"/>
    </row>
    <row r="149" spans="3:3">
      <c r="C149" s="39"/>
    </row>
    <row r="150" spans="3:3">
      <c r="C150" s="39"/>
    </row>
    <row r="151" spans="3:3">
      <c r="C151" s="18"/>
    </row>
    <row r="152" spans="3:3">
      <c r="C152" s="39"/>
    </row>
    <row r="153" spans="3:3">
      <c r="C153" s="39"/>
    </row>
    <row r="154" spans="3:3">
      <c r="C154" s="39"/>
    </row>
    <row r="155" spans="3:3">
      <c r="C155" s="39"/>
    </row>
    <row r="156" spans="3:3">
      <c r="C156" s="39"/>
    </row>
    <row r="157" spans="3:3">
      <c r="C157" s="39"/>
    </row>
    <row r="158" spans="3:3">
      <c r="C158" s="39"/>
    </row>
    <row r="159" spans="3:3">
      <c r="C159" s="39"/>
    </row>
    <row r="160" spans="3:3">
      <c r="C160" s="39"/>
    </row>
    <row r="161" spans="3:3">
      <c r="C161" s="39"/>
    </row>
    <row r="162" spans="3:3">
      <c r="C162" s="18"/>
    </row>
    <row r="163" spans="3:3">
      <c r="C163" s="39"/>
    </row>
    <row r="164" spans="3:3">
      <c r="C164" s="39"/>
    </row>
    <row r="165" spans="3:3">
      <c r="C165" s="39"/>
    </row>
    <row r="168" spans="3:3">
      <c r="C168" s="39"/>
    </row>
    <row r="172" spans="3:3">
      <c r="C172" s="18"/>
    </row>
    <row r="173" spans="3:3">
      <c r="C173" s="18"/>
    </row>
    <row r="175" spans="3:3">
      <c r="C175" s="39"/>
    </row>
    <row r="177" spans="3:3">
      <c r="C177" s="18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26"/>
      <c r="C8" s="127"/>
      <c r="D8" s="128"/>
      <c r="E8" s="95"/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26" t="s">
        <v>50</v>
      </c>
      <c r="C8" s="127"/>
      <c r="D8" s="128"/>
      <c r="E8" s="95">
        <v>350</v>
      </c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26" t="s">
        <v>51</v>
      </c>
      <c r="C8" s="127"/>
      <c r="D8" s="128"/>
      <c r="E8" s="95">
        <v>700</v>
      </c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26" t="s">
        <v>52</v>
      </c>
      <c r="C8" s="127"/>
      <c r="D8" s="128"/>
      <c r="E8" s="95">
        <v>290</v>
      </c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26" t="s">
        <v>53</v>
      </c>
      <c r="C8" s="127"/>
      <c r="D8" s="128"/>
      <c r="E8" s="95">
        <v>50</v>
      </c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39" t="s">
        <v>54</v>
      </c>
      <c r="C8" s="140"/>
      <c r="D8" s="141"/>
      <c r="E8" s="95">
        <f>60+50+70+80</f>
        <v>260</v>
      </c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RowHeight="14.5"/>
  <cols>
    <col min="1" max="1" width="2.90625" style="64" customWidth="1"/>
    <col min="2" max="2" width="71.7265625" style="64" customWidth="1"/>
    <col min="3" max="3" width="10.81640625" style="64" customWidth="1"/>
    <col min="4" max="4" width="3.36328125" style="64" customWidth="1"/>
    <col min="5" max="5" width="15.7265625" style="64" customWidth="1"/>
    <col min="6" max="7" width="16.453125" style="64" customWidth="1"/>
    <col min="8" max="16384" width="8.7265625" style="64"/>
  </cols>
  <sheetData>
    <row r="1" spans="1:9" s="61" customFormat="1" ht="31">
      <c r="A1" s="129" t="s">
        <v>31</v>
      </c>
      <c r="B1" s="129"/>
      <c r="C1" s="129"/>
      <c r="D1" s="129"/>
      <c r="E1" s="129"/>
      <c r="F1" s="129"/>
      <c r="G1" s="129"/>
      <c r="H1" s="62"/>
    </row>
    <row r="2" spans="1:9" s="61" customFormat="1" ht="21">
      <c r="A2" s="130" t="s">
        <v>47</v>
      </c>
      <c r="B2" s="130"/>
      <c r="C2" s="130"/>
      <c r="D2" s="130"/>
      <c r="E2" s="130"/>
      <c r="F2" s="130"/>
      <c r="G2" s="130"/>
      <c r="H2" s="60"/>
    </row>
    <row r="3" spans="1:9" s="61" customFormat="1" ht="5" customHeight="1"/>
    <row r="4" spans="1:9" ht="21" customHeight="1">
      <c r="A4" s="61"/>
      <c r="B4" s="61"/>
      <c r="C4" s="61"/>
      <c r="D4" s="61"/>
      <c r="E4" s="61"/>
      <c r="F4" s="61"/>
      <c r="G4" s="61"/>
      <c r="H4" s="61"/>
      <c r="I4" s="61"/>
    </row>
    <row r="5" spans="1:9" ht="16" thickBot="1">
      <c r="A5" s="61"/>
      <c r="B5" s="61"/>
      <c r="C5" s="87"/>
      <c r="D5" s="87"/>
      <c r="E5" s="87"/>
      <c r="F5" s="87"/>
      <c r="G5" s="87"/>
      <c r="H5" s="61"/>
      <c r="I5" s="61"/>
    </row>
    <row r="6" spans="1:9" ht="15.5" customHeight="1" thickTop="1" thickBot="1">
      <c r="B6" s="131" t="s">
        <v>49</v>
      </c>
      <c r="C6" s="132"/>
      <c r="D6" s="133"/>
      <c r="E6" s="131" t="s">
        <v>48</v>
      </c>
      <c r="F6" s="131" t="s">
        <v>44</v>
      </c>
      <c r="G6" s="137" t="s">
        <v>45</v>
      </c>
      <c r="H6" s="61"/>
      <c r="I6" s="61"/>
    </row>
    <row r="7" spans="1:9" ht="23.5" customHeight="1" thickBot="1">
      <c r="A7" s="66" t="s">
        <v>32</v>
      </c>
      <c r="B7" s="134"/>
      <c r="C7" s="135"/>
      <c r="D7" s="136"/>
      <c r="E7" s="134"/>
      <c r="F7" s="134"/>
      <c r="G7" s="138"/>
      <c r="H7" s="61"/>
      <c r="I7" s="61"/>
    </row>
    <row r="8" spans="1:9" ht="40.5" customHeight="1" thickBot="1">
      <c r="A8" s="65">
        <v>1</v>
      </c>
      <c r="B8" s="139" t="s">
        <v>55</v>
      </c>
      <c r="C8" s="140"/>
      <c r="D8" s="141"/>
      <c r="E8" s="95">
        <v>150</v>
      </c>
      <c r="F8" s="89"/>
      <c r="G8" s="90"/>
      <c r="H8" s="61"/>
      <c r="I8" s="61"/>
    </row>
    <row r="9" spans="1:9" ht="40.5" customHeight="1" thickBot="1">
      <c r="A9" s="65">
        <f>+A8+1</f>
        <v>2</v>
      </c>
      <c r="B9" s="126"/>
      <c r="C9" s="127"/>
      <c r="D9" s="128"/>
      <c r="E9" s="89"/>
      <c r="F9" s="89"/>
      <c r="G9" s="90"/>
      <c r="H9" s="61"/>
      <c r="I9" s="61"/>
    </row>
    <row r="10" spans="1:9" ht="40.5" customHeight="1" thickBot="1">
      <c r="A10" s="65">
        <f t="shared" ref="A10:A28" si="0">+A9+1</f>
        <v>3</v>
      </c>
      <c r="B10" s="126"/>
      <c r="C10" s="127"/>
      <c r="D10" s="128"/>
      <c r="E10" s="89"/>
      <c r="F10" s="89"/>
      <c r="G10" s="90"/>
      <c r="H10" s="61"/>
      <c r="I10" s="61"/>
    </row>
    <row r="11" spans="1:9" ht="40.5" customHeight="1" thickBot="1">
      <c r="A11" s="65">
        <f t="shared" si="0"/>
        <v>4</v>
      </c>
      <c r="B11" s="126"/>
      <c r="C11" s="127"/>
      <c r="D11" s="128"/>
      <c r="E11" s="89"/>
      <c r="F11" s="89"/>
      <c r="G11" s="90"/>
      <c r="H11" s="61"/>
      <c r="I11" s="61"/>
    </row>
    <row r="12" spans="1:9" ht="40.5" customHeight="1" thickBot="1">
      <c r="A12" s="65">
        <f t="shared" si="0"/>
        <v>5</v>
      </c>
      <c r="B12" s="89"/>
      <c r="C12" s="91"/>
      <c r="D12" s="92"/>
      <c r="E12" s="89"/>
      <c r="F12" s="89"/>
      <c r="G12" s="90"/>
      <c r="H12" s="61"/>
      <c r="I12" s="61"/>
    </row>
    <row r="13" spans="1:9" ht="40.5" customHeight="1" thickBot="1">
      <c r="A13" s="65">
        <f t="shared" si="0"/>
        <v>6</v>
      </c>
      <c r="B13" s="89"/>
      <c r="C13" s="91"/>
      <c r="D13" s="92"/>
      <c r="E13" s="89"/>
      <c r="F13" s="89"/>
      <c r="G13" s="90"/>
      <c r="H13" s="61"/>
      <c r="I13" s="61"/>
    </row>
    <row r="14" spans="1:9" ht="40.5" customHeight="1" thickBot="1">
      <c r="A14" s="65">
        <f t="shared" si="0"/>
        <v>7</v>
      </c>
      <c r="B14" s="126"/>
      <c r="C14" s="127"/>
      <c r="D14" s="128"/>
      <c r="E14" s="89"/>
      <c r="F14" s="89"/>
      <c r="G14" s="90"/>
      <c r="H14" s="61"/>
      <c r="I14" s="61"/>
    </row>
    <row r="15" spans="1:9" ht="40.5" customHeight="1" thickBot="1">
      <c r="A15" s="65">
        <f t="shared" si="0"/>
        <v>8</v>
      </c>
      <c r="B15" s="126"/>
      <c r="C15" s="127"/>
      <c r="D15" s="128"/>
      <c r="E15" s="89"/>
      <c r="F15" s="89"/>
      <c r="G15" s="90"/>
      <c r="H15" s="61"/>
      <c r="I15" s="61"/>
    </row>
    <row r="16" spans="1:9" ht="40.5" customHeight="1" thickBot="1">
      <c r="A16" s="65">
        <f t="shared" si="0"/>
        <v>9</v>
      </c>
      <c r="B16" s="126"/>
      <c r="C16" s="127"/>
      <c r="D16" s="128"/>
      <c r="E16" s="89"/>
      <c r="F16" s="89"/>
      <c r="G16" s="90"/>
      <c r="H16" s="61"/>
      <c r="I16" s="61"/>
    </row>
    <row r="17" spans="1:9" ht="40.5" customHeight="1" thickBot="1">
      <c r="A17" s="65">
        <f t="shared" si="0"/>
        <v>10</v>
      </c>
      <c r="B17" s="126"/>
      <c r="C17" s="127"/>
      <c r="D17" s="128"/>
      <c r="E17" s="89"/>
      <c r="F17" s="89"/>
      <c r="G17" s="93"/>
      <c r="H17" s="61"/>
      <c r="I17" s="61"/>
    </row>
    <row r="18" spans="1:9" ht="40.5" customHeight="1" thickBot="1">
      <c r="A18" s="65">
        <f t="shared" si="0"/>
        <v>11</v>
      </c>
      <c r="B18" s="126"/>
      <c r="C18" s="127"/>
      <c r="D18" s="128"/>
      <c r="E18" s="89"/>
      <c r="F18" s="89"/>
      <c r="G18" s="93"/>
      <c r="H18" s="61"/>
      <c r="I18" s="61"/>
    </row>
    <row r="19" spans="1:9" ht="40.5" customHeight="1" thickBot="1">
      <c r="A19" s="65">
        <f t="shared" si="0"/>
        <v>12</v>
      </c>
      <c r="B19" s="126"/>
      <c r="C19" s="127"/>
      <c r="D19" s="128"/>
      <c r="E19" s="89"/>
      <c r="F19" s="89"/>
      <c r="G19" s="93"/>
      <c r="H19" s="61"/>
      <c r="I19" s="61"/>
    </row>
    <row r="20" spans="1:9" ht="40.5" customHeight="1" thickBot="1">
      <c r="A20" s="65">
        <f t="shared" si="0"/>
        <v>13</v>
      </c>
      <c r="B20" s="126"/>
      <c r="C20" s="127"/>
      <c r="D20" s="128"/>
      <c r="E20" s="89"/>
      <c r="F20" s="89"/>
      <c r="G20" s="93"/>
      <c r="H20" s="61"/>
      <c r="I20" s="61"/>
    </row>
    <row r="21" spans="1:9" ht="40.5" customHeight="1" thickBot="1">
      <c r="A21" s="65">
        <f t="shared" si="0"/>
        <v>14</v>
      </c>
      <c r="B21" s="126"/>
      <c r="C21" s="127"/>
      <c r="D21" s="128"/>
      <c r="E21" s="89"/>
      <c r="F21" s="89"/>
      <c r="G21" s="93"/>
      <c r="H21" s="61"/>
      <c r="I21" s="61"/>
    </row>
    <row r="22" spans="1:9" ht="40.5" customHeight="1" thickBot="1">
      <c r="A22" s="65">
        <f t="shared" si="0"/>
        <v>15</v>
      </c>
      <c r="B22" s="96"/>
      <c r="C22" s="97"/>
      <c r="D22" s="98"/>
      <c r="E22" s="89"/>
      <c r="F22" s="89"/>
      <c r="G22" s="93"/>
      <c r="H22" s="61"/>
      <c r="I22" s="61"/>
    </row>
    <row r="23" spans="1:9" ht="40.5" customHeight="1" thickBot="1">
      <c r="A23" s="65">
        <f t="shared" si="0"/>
        <v>16</v>
      </c>
      <c r="B23" s="96"/>
      <c r="C23" s="97"/>
      <c r="D23" s="98"/>
      <c r="E23" s="89"/>
      <c r="F23" s="89"/>
      <c r="G23" s="93"/>
      <c r="H23" s="61"/>
      <c r="I23" s="61"/>
    </row>
    <row r="24" spans="1:9" ht="40.5" customHeight="1" thickBot="1">
      <c r="A24" s="65">
        <f t="shared" si="0"/>
        <v>17</v>
      </c>
      <c r="B24" s="96"/>
      <c r="C24" s="97"/>
      <c r="D24" s="98"/>
      <c r="E24" s="89"/>
      <c r="F24" s="89"/>
      <c r="G24" s="93"/>
      <c r="H24" s="61"/>
      <c r="I24" s="61"/>
    </row>
    <row r="25" spans="1:9" ht="40.5" customHeight="1" thickBot="1">
      <c r="A25" s="65">
        <f t="shared" si="0"/>
        <v>18</v>
      </c>
      <c r="B25" s="96"/>
      <c r="C25" s="97"/>
      <c r="D25" s="98"/>
      <c r="E25" s="89"/>
      <c r="F25" s="89"/>
      <c r="G25" s="93"/>
      <c r="H25" s="61"/>
      <c r="I25" s="61"/>
    </row>
    <row r="26" spans="1:9" ht="40.5" customHeight="1" thickBot="1">
      <c r="A26" s="65">
        <f t="shared" si="0"/>
        <v>19</v>
      </c>
      <c r="B26" s="96"/>
      <c r="C26" s="97"/>
      <c r="D26" s="98"/>
      <c r="E26" s="89"/>
      <c r="F26" s="89"/>
      <c r="G26" s="93"/>
      <c r="H26" s="61"/>
      <c r="I26" s="61"/>
    </row>
    <row r="27" spans="1:9" ht="40.5" customHeight="1" thickBot="1">
      <c r="A27" s="65">
        <f t="shared" si="0"/>
        <v>20</v>
      </c>
      <c r="B27" s="96"/>
      <c r="C27" s="97"/>
      <c r="D27" s="98"/>
      <c r="E27" s="89"/>
      <c r="F27" s="89"/>
      <c r="G27" s="93"/>
      <c r="H27" s="61"/>
      <c r="I27" s="61"/>
    </row>
    <row r="28" spans="1:9" ht="40.5" customHeight="1" thickBot="1">
      <c r="A28" s="65">
        <f t="shared" si="0"/>
        <v>21</v>
      </c>
      <c r="B28" s="126"/>
      <c r="C28" s="127"/>
      <c r="D28" s="128"/>
      <c r="E28" s="89"/>
      <c r="F28" s="89"/>
      <c r="G28" s="94"/>
      <c r="H28" s="61"/>
      <c r="I28" s="61"/>
    </row>
    <row r="29" spans="1:9" ht="16" thickBot="1">
      <c r="A29" s="61"/>
      <c r="B29" s="61"/>
      <c r="C29" s="61"/>
      <c r="D29" s="61"/>
      <c r="E29" s="61"/>
      <c r="F29" s="61"/>
      <c r="G29" s="63"/>
      <c r="H29" s="61"/>
      <c r="I29" s="61"/>
    </row>
    <row r="30" spans="1:9" ht="40.5" customHeight="1" thickTop="1" thickBot="1">
      <c r="A30" s="61"/>
      <c r="B30" s="85"/>
      <c r="C30" s="88" t="s">
        <v>46</v>
      </c>
      <c r="D30" s="60"/>
      <c r="E30" s="86"/>
      <c r="F30" s="86"/>
      <c r="G30" s="86"/>
      <c r="H30" s="61"/>
      <c r="I30" s="61"/>
    </row>
    <row r="31" spans="1:9" ht="16" thickTop="1">
      <c r="A31" s="61"/>
      <c r="B31" s="61"/>
      <c r="C31" s="61"/>
      <c r="D31" s="61"/>
      <c r="E31" s="61"/>
      <c r="F31" s="61"/>
      <c r="G31" s="61"/>
      <c r="H31" s="61"/>
      <c r="I31" s="61"/>
    </row>
    <row r="32" spans="1:9" ht="15.5" customHeight="1">
      <c r="A32" s="61"/>
      <c r="B32" s="61"/>
      <c r="C32" s="61"/>
      <c r="D32" s="61"/>
      <c r="E32" s="61"/>
      <c r="F32" s="61"/>
      <c r="G32" s="61"/>
      <c r="H32" s="61"/>
      <c r="I32" s="61"/>
    </row>
    <row r="33" spans="1:9" ht="15.5">
      <c r="A33" s="61"/>
      <c r="B33" s="61"/>
      <c r="C33" s="61"/>
      <c r="D33" s="61"/>
      <c r="E33" s="61"/>
      <c r="F33" s="61"/>
      <c r="G33" s="61"/>
      <c r="H33" s="61"/>
      <c r="I33" s="61"/>
    </row>
    <row r="34" spans="1:9" ht="15.5">
      <c r="A34" s="61"/>
      <c r="C34" s="85"/>
      <c r="D34" s="85"/>
      <c r="E34" s="85"/>
      <c r="F34" s="85"/>
      <c r="G34" s="85"/>
      <c r="H34" s="61"/>
      <c r="I34" s="61"/>
    </row>
    <row r="35" spans="1:9" ht="15.5">
      <c r="A35" s="61"/>
      <c r="B35" s="61"/>
      <c r="C35" s="61"/>
      <c r="D35" s="61"/>
      <c r="E35" s="61"/>
      <c r="F35" s="61"/>
      <c r="G35" s="61"/>
      <c r="H35" s="61"/>
      <c r="I35" s="61"/>
    </row>
    <row r="36" spans="1:9" ht="15.5">
      <c r="A36" s="61"/>
      <c r="B36" s="61"/>
      <c r="C36" s="61"/>
      <c r="D36" s="61"/>
      <c r="E36" s="61"/>
      <c r="F36" s="61"/>
      <c r="G36" s="61"/>
      <c r="H36" s="61"/>
      <c r="I36" s="61"/>
    </row>
    <row r="37" spans="1:9" ht="15.5">
      <c r="A37" s="61"/>
      <c r="B37" s="61"/>
      <c r="C37" s="61"/>
      <c r="D37" s="61"/>
      <c r="E37" s="61"/>
      <c r="F37" s="61"/>
      <c r="G37" s="61"/>
      <c r="H37" s="61"/>
      <c r="I37" s="61"/>
    </row>
    <row r="38" spans="1:9" ht="15.5">
      <c r="A38" s="61"/>
      <c r="B38" s="61"/>
      <c r="C38" s="61"/>
      <c r="D38" s="61"/>
      <c r="E38" s="61"/>
      <c r="F38" s="61"/>
      <c r="G38" s="61"/>
      <c r="H38" s="61"/>
      <c r="I38" s="61"/>
    </row>
    <row r="39" spans="1:9" ht="15.5">
      <c r="A39" s="61"/>
      <c r="B39" s="61"/>
      <c r="C39" s="61"/>
      <c r="D39" s="61"/>
      <c r="E39" s="61"/>
      <c r="F39" s="61"/>
      <c r="G39" s="61"/>
      <c r="H39" s="61"/>
      <c r="I39" s="61"/>
    </row>
    <row r="40" spans="1:9" ht="15.5">
      <c r="A40" s="61"/>
      <c r="B40" s="61"/>
      <c r="C40" s="61"/>
      <c r="D40" s="61"/>
      <c r="E40" s="61"/>
      <c r="F40" s="61"/>
      <c r="G40" s="61"/>
      <c r="H40" s="61"/>
      <c r="I40" s="61"/>
    </row>
    <row r="41" spans="1:9" ht="15.5">
      <c r="A41" s="61"/>
      <c r="B41" s="61"/>
      <c r="C41" s="61"/>
      <c r="D41" s="61"/>
      <c r="E41" s="61"/>
      <c r="F41" s="61"/>
      <c r="G41" s="61"/>
      <c r="H41" s="61"/>
      <c r="I41" s="61"/>
    </row>
    <row r="42" spans="1:9" ht="15.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5">
      <c r="A43" s="61"/>
      <c r="B43" s="61"/>
      <c r="C43" s="61"/>
      <c r="D43" s="61"/>
      <c r="E43" s="61"/>
      <c r="F43" s="61"/>
      <c r="G43" s="61"/>
      <c r="H43" s="61"/>
      <c r="I43" s="61"/>
    </row>
    <row r="44" spans="1:9" ht="15.5">
      <c r="A44" s="61"/>
      <c r="B44" s="61"/>
      <c r="C44" s="61"/>
      <c r="D44" s="61"/>
      <c r="E44" s="61"/>
      <c r="F44" s="61"/>
      <c r="G44" s="61"/>
      <c r="H44" s="61"/>
      <c r="I44" s="61"/>
    </row>
    <row r="45" spans="1:9" ht="15.5">
      <c r="A45" s="61"/>
      <c r="B45" s="61"/>
      <c r="C45" s="61"/>
      <c r="D45" s="61"/>
      <c r="E45" s="61"/>
      <c r="F45" s="61"/>
      <c r="G45" s="61"/>
      <c r="H45" s="61"/>
      <c r="I45" s="61"/>
    </row>
    <row r="46" spans="1:9" ht="15.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15.5">
      <c r="A47" s="61"/>
      <c r="B47" s="61"/>
      <c r="C47" s="61"/>
      <c r="D47" s="61"/>
      <c r="E47" s="61"/>
      <c r="F47" s="61"/>
      <c r="G47" s="61"/>
      <c r="H47" s="61"/>
      <c r="I47" s="61"/>
    </row>
    <row r="48" spans="1:9" ht="15.5">
      <c r="A48" s="61"/>
      <c r="B48" s="61"/>
      <c r="C48" s="61"/>
      <c r="D48" s="61"/>
      <c r="E48" s="61"/>
      <c r="F48" s="61"/>
      <c r="G48" s="61"/>
      <c r="H48" s="61"/>
      <c r="I48" s="61"/>
    </row>
    <row r="49" spans="1:9" ht="15.5">
      <c r="A49" s="61"/>
      <c r="B49" s="61"/>
      <c r="C49" s="61"/>
      <c r="D49" s="61"/>
      <c r="E49" s="61"/>
      <c r="F49" s="61"/>
      <c r="G49" s="61"/>
      <c r="H49" s="61"/>
      <c r="I49" s="61"/>
    </row>
    <row r="50" spans="1:9" ht="15.5">
      <c r="A50" s="61"/>
      <c r="B50" s="61"/>
      <c r="C50" s="61"/>
      <c r="D50" s="61"/>
      <c r="E50" s="61"/>
      <c r="F50" s="61"/>
      <c r="G50" s="61"/>
      <c r="H50" s="61"/>
      <c r="I50" s="61"/>
    </row>
    <row r="51" spans="1:9" ht="15.5">
      <c r="A51" s="61"/>
      <c r="B51" s="61"/>
      <c r="C51" s="61"/>
      <c r="D51" s="61"/>
      <c r="E51" s="61"/>
      <c r="F51" s="61"/>
      <c r="G51" s="61"/>
      <c r="H51" s="61"/>
      <c r="I51" s="61"/>
    </row>
    <row r="52" spans="1:9" ht="15.5">
      <c r="A52" s="61"/>
      <c r="B52" s="61"/>
      <c r="C52" s="61"/>
      <c r="D52" s="61"/>
      <c r="E52" s="61"/>
      <c r="F52" s="61"/>
      <c r="G52" s="61"/>
      <c r="H52" s="61"/>
      <c r="I52" s="61"/>
    </row>
    <row r="53" spans="1:9" ht="15.5">
      <c r="A53" s="61"/>
      <c r="B53" s="61"/>
      <c r="C53" s="61"/>
      <c r="D53" s="61"/>
      <c r="E53" s="61"/>
      <c r="F53" s="61"/>
      <c r="G53" s="61"/>
      <c r="H53" s="61"/>
      <c r="I53" s="61"/>
    </row>
    <row r="54" spans="1:9" ht="15.5">
      <c r="A54" s="61"/>
      <c r="B54" s="61"/>
      <c r="C54" s="61"/>
      <c r="D54" s="61"/>
      <c r="E54" s="61"/>
      <c r="F54" s="61"/>
      <c r="G54" s="61"/>
      <c r="H54" s="61"/>
      <c r="I54" s="61"/>
    </row>
    <row r="55" spans="1:9" ht="15.5">
      <c r="A55" s="61"/>
      <c r="B55" s="61"/>
      <c r="C55" s="61"/>
      <c r="D55" s="61"/>
      <c r="E55" s="61"/>
      <c r="F55" s="61"/>
      <c r="G55" s="61"/>
      <c r="H55" s="61"/>
      <c r="I55" s="61"/>
    </row>
    <row r="56" spans="1:9" ht="15.5">
      <c r="A56" s="61"/>
      <c r="B56" s="61"/>
      <c r="C56" s="61"/>
      <c r="D56" s="61"/>
      <c r="E56" s="61"/>
      <c r="F56" s="61"/>
      <c r="G56" s="61"/>
      <c r="H56" s="61"/>
      <c r="I56" s="61"/>
    </row>
    <row r="57" spans="1:9" ht="15.5">
      <c r="A57" s="61"/>
      <c r="B57" s="61"/>
      <c r="C57" s="61"/>
      <c r="D57" s="61"/>
      <c r="E57" s="61"/>
      <c r="F57" s="61"/>
      <c r="G57" s="61"/>
      <c r="H57" s="61"/>
      <c r="I57" s="61"/>
    </row>
    <row r="58" spans="1:9" ht="15.5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5.5">
      <c r="A59" s="61"/>
      <c r="B59" s="61"/>
      <c r="C59" s="61"/>
      <c r="D59" s="61"/>
      <c r="E59" s="61"/>
      <c r="F59" s="61"/>
      <c r="G59" s="61"/>
      <c r="H59" s="61"/>
      <c r="I59" s="61"/>
    </row>
    <row r="60" spans="1:9" ht="15.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5.5">
      <c r="A61" s="61"/>
      <c r="B61" s="61"/>
      <c r="C61" s="61"/>
      <c r="D61" s="61"/>
      <c r="E61" s="61"/>
      <c r="F61" s="61"/>
      <c r="G61" s="61"/>
      <c r="H61" s="61"/>
      <c r="I61" s="61"/>
    </row>
    <row r="62" spans="1:9" ht="15.5">
      <c r="A62" s="61"/>
      <c r="B62" s="61"/>
      <c r="C62" s="61"/>
      <c r="D62" s="61"/>
      <c r="E62" s="61"/>
      <c r="F62" s="61"/>
      <c r="G62" s="61"/>
      <c r="H62" s="61"/>
      <c r="I62" s="61"/>
    </row>
    <row r="63" spans="1:9" ht="15.5">
      <c r="A63" s="61"/>
      <c r="B63" s="61"/>
      <c r="C63" s="61"/>
      <c r="D63" s="61"/>
      <c r="E63" s="61"/>
      <c r="F63" s="61"/>
      <c r="G63" s="61"/>
      <c r="H63" s="61"/>
      <c r="I63" s="61"/>
    </row>
    <row r="64" spans="1:9" ht="15.5">
      <c r="A64" s="61"/>
      <c r="B64" s="61"/>
      <c r="C64" s="61"/>
      <c r="D64" s="61"/>
      <c r="E64" s="61"/>
      <c r="F64" s="61"/>
      <c r="G64" s="61"/>
      <c r="H64" s="61"/>
      <c r="I64" s="61"/>
    </row>
    <row r="65" spans="1:9" ht="15.5">
      <c r="A65" s="61"/>
      <c r="B65" s="61"/>
      <c r="C65" s="61"/>
      <c r="D65" s="61"/>
      <c r="E65" s="61"/>
      <c r="F65" s="61"/>
      <c r="G65" s="61"/>
      <c r="H65" s="61"/>
      <c r="I65" s="61"/>
    </row>
    <row r="66" spans="1:9" ht="15.5">
      <c r="A66" s="61"/>
      <c r="B66" s="61"/>
      <c r="C66" s="61"/>
      <c r="D66" s="61"/>
      <c r="E66" s="61"/>
      <c r="F66" s="61"/>
      <c r="G66" s="61"/>
      <c r="H66" s="61"/>
      <c r="I66" s="61"/>
    </row>
    <row r="67" spans="1:9" ht="15.5">
      <c r="A67" s="61"/>
      <c r="B67" s="61"/>
      <c r="C67" s="61"/>
      <c r="D67" s="61"/>
      <c r="E67" s="61"/>
      <c r="F67" s="61"/>
      <c r="G67" s="61"/>
      <c r="H67" s="61"/>
      <c r="I67" s="61"/>
    </row>
    <row r="68" spans="1:9" ht="15.5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5.5">
      <c r="A69" s="61"/>
      <c r="B69" s="61"/>
      <c r="C69" s="61"/>
      <c r="D69" s="61"/>
      <c r="E69" s="61"/>
      <c r="F69" s="61"/>
      <c r="G69" s="61"/>
      <c r="H69" s="61"/>
      <c r="I69" s="61"/>
    </row>
    <row r="70" spans="1:9" ht="15.5">
      <c r="A70" s="61"/>
      <c r="B70" s="61"/>
      <c r="C70" s="61"/>
      <c r="D70" s="61"/>
      <c r="E70" s="61"/>
      <c r="F70" s="61"/>
      <c r="G70" s="61"/>
      <c r="H70" s="61"/>
      <c r="I70" s="61"/>
    </row>
    <row r="71" spans="1:9" ht="15.5">
      <c r="A71" s="61"/>
      <c r="B71" s="61"/>
      <c r="C71" s="61"/>
      <c r="D71" s="61"/>
      <c r="E71" s="61"/>
      <c r="F71" s="61"/>
      <c r="G71" s="61"/>
      <c r="H71" s="61"/>
      <c r="I71" s="61"/>
    </row>
    <row r="72" spans="1:9" ht="15.5">
      <c r="A72" s="61"/>
      <c r="B72" s="61"/>
      <c r="C72" s="61"/>
      <c r="D72" s="61"/>
      <c r="E72" s="61"/>
      <c r="F72" s="61"/>
      <c r="G72" s="61"/>
      <c r="H72" s="61"/>
      <c r="I72" s="61"/>
    </row>
    <row r="73" spans="1:9" ht="15.5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5.5">
      <c r="A74" s="61"/>
      <c r="B74" s="61"/>
      <c r="C74" s="61"/>
      <c r="D74" s="61"/>
      <c r="E74" s="61"/>
      <c r="F74" s="61"/>
      <c r="G74" s="61"/>
      <c r="H74" s="61"/>
      <c r="I74" s="61"/>
    </row>
    <row r="75" spans="1:9" ht="15.5">
      <c r="A75" s="61"/>
      <c r="B75" s="61"/>
      <c r="C75" s="61"/>
      <c r="D75" s="61"/>
      <c r="E75" s="61"/>
      <c r="F75" s="61"/>
      <c r="G75" s="61"/>
      <c r="H75" s="61"/>
      <c r="I75" s="61"/>
    </row>
    <row r="76" spans="1:9" ht="15.5">
      <c r="A76" s="61"/>
      <c r="B76" s="61"/>
      <c r="C76" s="61"/>
      <c r="D76" s="61"/>
      <c r="E76" s="61"/>
      <c r="F76" s="61"/>
      <c r="G76" s="61"/>
      <c r="H76" s="61"/>
      <c r="I76" s="61"/>
    </row>
    <row r="77" spans="1:9" ht="15.5">
      <c r="A77" s="61"/>
      <c r="B77" s="61"/>
      <c r="C77" s="61"/>
      <c r="D77" s="61"/>
      <c r="E77" s="61"/>
      <c r="F77" s="61"/>
      <c r="G77" s="61"/>
      <c r="H77" s="61"/>
      <c r="I77" s="61"/>
    </row>
    <row r="78" spans="1:9" ht="15.5">
      <c r="A78" s="61"/>
      <c r="B78" s="61"/>
      <c r="C78" s="61"/>
      <c r="D78" s="61"/>
      <c r="E78" s="61"/>
      <c r="F78" s="61"/>
      <c r="G78" s="61"/>
      <c r="H78" s="61"/>
      <c r="I78" s="61"/>
    </row>
    <row r="79" spans="1:9" ht="15.5">
      <c r="A79" s="61"/>
      <c r="B79" s="61"/>
      <c r="C79" s="61"/>
      <c r="D79" s="61"/>
      <c r="E79" s="61"/>
      <c r="F79" s="61"/>
      <c r="G79" s="61"/>
      <c r="H79" s="61"/>
      <c r="I79" s="61"/>
    </row>
    <row r="80" spans="1:9" ht="15.5">
      <c r="A80" s="61"/>
      <c r="B80" s="61"/>
      <c r="C80" s="61"/>
      <c r="D80" s="61"/>
      <c r="E80" s="61"/>
      <c r="F80" s="61"/>
      <c r="G80" s="61"/>
      <c r="H80" s="61"/>
      <c r="I80" s="61"/>
    </row>
    <row r="81" spans="1:9" ht="15.5">
      <c r="A81" s="61"/>
      <c r="B81" s="61"/>
      <c r="C81" s="61"/>
      <c r="D81" s="61"/>
      <c r="E81" s="61"/>
      <c r="F81" s="61"/>
      <c r="G81" s="61"/>
      <c r="H81" s="61"/>
      <c r="I81" s="61"/>
    </row>
    <row r="82" spans="1:9" ht="15.5">
      <c r="A82" s="61"/>
      <c r="B82" s="61"/>
      <c r="C82" s="61"/>
      <c r="D82" s="61"/>
      <c r="E82" s="61"/>
      <c r="F82" s="61"/>
      <c r="G82" s="61"/>
      <c r="H82" s="61"/>
      <c r="I82" s="61"/>
    </row>
    <row r="83" spans="1:9" ht="15.5">
      <c r="A83" s="61"/>
      <c r="B83" s="61"/>
      <c r="C83" s="61"/>
      <c r="D83" s="61"/>
      <c r="E83" s="61"/>
      <c r="F83" s="61"/>
      <c r="G83" s="61"/>
      <c r="H83" s="61"/>
      <c r="I83" s="61"/>
    </row>
    <row r="84" spans="1:9" ht="15.5">
      <c r="A84" s="61"/>
      <c r="B84" s="61"/>
      <c r="C84" s="61"/>
      <c r="D84" s="61"/>
      <c r="E84" s="61"/>
      <c r="F84" s="61"/>
      <c r="G84" s="61"/>
      <c r="H84" s="61"/>
      <c r="I84" s="61"/>
    </row>
    <row r="85" spans="1:9" ht="15.5">
      <c r="A85" s="61"/>
      <c r="B85" s="61"/>
      <c r="C85" s="61"/>
      <c r="D85" s="61"/>
      <c r="E85" s="61"/>
      <c r="F85" s="61"/>
      <c r="G85" s="61"/>
      <c r="H85" s="61"/>
      <c r="I85" s="61"/>
    </row>
    <row r="86" spans="1:9" ht="15.5">
      <c r="A86" s="61"/>
      <c r="B86" s="61"/>
      <c r="C86" s="61"/>
      <c r="D86" s="61"/>
      <c r="E86" s="61"/>
      <c r="F86" s="61"/>
      <c r="G86" s="61"/>
      <c r="H86" s="61"/>
      <c r="I86" s="61"/>
    </row>
    <row r="87" spans="1:9" ht="15.5">
      <c r="A87" s="61"/>
      <c r="B87" s="61"/>
      <c r="C87" s="61"/>
      <c r="D87" s="61"/>
      <c r="E87" s="61"/>
      <c r="F87" s="61"/>
      <c r="G87" s="61"/>
      <c r="H87" s="61"/>
      <c r="I87" s="61"/>
    </row>
    <row r="88" spans="1:9" ht="15.5">
      <c r="A88" s="61"/>
      <c r="B88" s="61"/>
      <c r="C88" s="61"/>
      <c r="D88" s="61"/>
      <c r="E88" s="61"/>
      <c r="F88" s="61"/>
      <c r="G88" s="61"/>
      <c r="H88" s="61"/>
      <c r="I88" s="61"/>
    </row>
    <row r="89" spans="1:9" ht="15.5">
      <c r="A89" s="61"/>
      <c r="B89" s="61"/>
      <c r="C89" s="61"/>
      <c r="D89" s="61"/>
      <c r="E89" s="61"/>
      <c r="F89" s="61"/>
      <c r="G89" s="61"/>
      <c r="H89" s="61"/>
      <c r="I89" s="61"/>
    </row>
    <row r="90" spans="1:9" ht="15.5">
      <c r="A90" s="61"/>
      <c r="B90" s="61"/>
      <c r="C90" s="61"/>
      <c r="D90" s="61"/>
      <c r="E90" s="61"/>
      <c r="F90" s="61"/>
      <c r="G90" s="61"/>
      <c r="H90" s="61"/>
      <c r="I90" s="61"/>
    </row>
    <row r="91" spans="1:9" ht="15.5">
      <c r="A91" s="61"/>
      <c r="B91" s="61"/>
      <c r="C91" s="61"/>
      <c r="D91" s="61"/>
      <c r="E91" s="61"/>
      <c r="F91" s="61"/>
      <c r="G91" s="61"/>
      <c r="H91" s="61"/>
      <c r="I91" s="61"/>
    </row>
    <row r="92" spans="1:9" ht="15.5">
      <c r="A92" s="61"/>
      <c r="B92" s="61"/>
      <c r="C92" s="61"/>
      <c r="D92" s="61"/>
      <c r="E92" s="61"/>
      <c r="F92" s="61"/>
      <c r="G92" s="61"/>
      <c r="H92" s="61"/>
      <c r="I92" s="61"/>
    </row>
    <row r="93" spans="1:9" ht="15.5">
      <c r="A93" s="61"/>
      <c r="B93" s="61"/>
      <c r="C93" s="61"/>
      <c r="D93" s="61"/>
      <c r="E93" s="61"/>
      <c r="F93" s="61"/>
      <c r="G93" s="61"/>
      <c r="H93" s="61"/>
      <c r="I93" s="61"/>
    </row>
    <row r="94" spans="1:9" ht="15.5">
      <c r="A94" s="61"/>
      <c r="B94" s="61"/>
      <c r="C94" s="61"/>
      <c r="D94" s="61"/>
      <c r="E94" s="61"/>
      <c r="F94" s="61"/>
      <c r="G94" s="61"/>
      <c r="H94" s="61"/>
      <c r="I94" s="61"/>
    </row>
    <row r="95" spans="1:9" ht="15.5">
      <c r="A95" s="61"/>
      <c r="B95" s="61"/>
      <c r="C95" s="61"/>
      <c r="D95" s="61"/>
      <c r="E95" s="61"/>
      <c r="F95" s="61"/>
      <c r="G95" s="61"/>
      <c r="H95" s="61"/>
      <c r="I95" s="61"/>
    </row>
    <row r="96" spans="1:9" ht="15.5">
      <c r="A96" s="61"/>
      <c r="B96" s="61"/>
      <c r="C96" s="61"/>
      <c r="D96" s="61"/>
      <c r="E96" s="61"/>
      <c r="F96" s="61"/>
      <c r="G96" s="61"/>
      <c r="H96" s="61"/>
      <c r="I96" s="61"/>
    </row>
    <row r="97" spans="1:9" ht="15.5">
      <c r="A97" s="61"/>
      <c r="B97" s="61"/>
      <c r="C97" s="61"/>
      <c r="D97" s="61"/>
      <c r="E97" s="61"/>
      <c r="F97" s="61"/>
      <c r="G97" s="61"/>
      <c r="H97" s="61"/>
      <c r="I97" s="61"/>
    </row>
    <row r="98" spans="1:9" ht="15.5">
      <c r="A98" s="61"/>
      <c r="B98" s="61"/>
      <c r="C98" s="61"/>
      <c r="D98" s="61"/>
      <c r="E98" s="61"/>
      <c r="F98" s="61"/>
      <c r="G98" s="61"/>
      <c r="H98" s="61"/>
      <c r="I98" s="61"/>
    </row>
    <row r="99" spans="1:9" ht="15.5">
      <c r="A99" s="61"/>
      <c r="B99" s="61"/>
      <c r="C99" s="61"/>
      <c r="D99" s="61"/>
      <c r="E99" s="61"/>
      <c r="F99" s="61"/>
      <c r="G99" s="61"/>
      <c r="H99" s="61"/>
      <c r="I99" s="61"/>
    </row>
    <row r="100" spans="1:9" ht="15.5">
      <c r="A100" s="61"/>
      <c r="B100" s="61"/>
      <c r="C100" s="61"/>
      <c r="D100" s="61"/>
      <c r="E100" s="61"/>
      <c r="F100" s="61"/>
      <c r="G100" s="61"/>
      <c r="H100" s="61"/>
      <c r="I100" s="61"/>
    </row>
    <row r="101" spans="1:9" ht="15.5">
      <c r="A101" s="61"/>
      <c r="B101" s="61"/>
      <c r="C101" s="61"/>
      <c r="D101" s="61"/>
      <c r="E101" s="61"/>
      <c r="F101" s="61"/>
      <c r="G101" s="61"/>
      <c r="H101" s="61"/>
      <c r="I101" s="61"/>
    </row>
    <row r="102" spans="1:9" ht="15.5">
      <c r="A102" s="61"/>
      <c r="B102" s="61"/>
      <c r="C102" s="61"/>
      <c r="D102" s="61"/>
      <c r="E102" s="61"/>
      <c r="F102" s="61"/>
      <c r="G102" s="61"/>
      <c r="H102" s="61"/>
      <c r="I102" s="61"/>
    </row>
    <row r="103" spans="1:9" ht="15.5">
      <c r="A103" s="61"/>
      <c r="B103" s="61"/>
      <c r="C103" s="61"/>
      <c r="D103" s="61"/>
      <c r="E103" s="61"/>
      <c r="F103" s="61"/>
      <c r="G103" s="61"/>
      <c r="H103" s="61"/>
      <c r="I103" s="61"/>
    </row>
    <row r="104" spans="1:9" ht="15.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ht="15.5">
      <c r="A105" s="61"/>
      <c r="B105" s="61"/>
      <c r="C105" s="61"/>
      <c r="D105" s="61"/>
      <c r="E105" s="61"/>
      <c r="F105" s="61"/>
      <c r="G105" s="61"/>
      <c r="H105" s="61"/>
      <c r="I105" s="61"/>
    </row>
    <row r="106" spans="1:9" ht="15.5">
      <c r="A106" s="61"/>
      <c r="B106" s="61"/>
      <c r="C106" s="61"/>
      <c r="D106" s="61"/>
      <c r="E106" s="61"/>
      <c r="F106" s="61"/>
      <c r="G106" s="61"/>
      <c r="H106" s="61"/>
      <c r="I106" s="61"/>
    </row>
    <row r="107" spans="1:9" ht="15.5">
      <c r="A107" s="61"/>
      <c r="B107" s="61"/>
      <c r="C107" s="61"/>
      <c r="D107" s="61"/>
      <c r="E107" s="61"/>
      <c r="F107" s="61"/>
      <c r="G107" s="61"/>
      <c r="H107" s="61"/>
      <c r="I107" s="61"/>
    </row>
    <row r="108" spans="1:9" ht="15.5">
      <c r="A108" s="61"/>
      <c r="B108" s="61"/>
      <c r="C108" s="61"/>
      <c r="D108" s="61"/>
      <c r="E108" s="61"/>
      <c r="F108" s="61"/>
      <c r="G108" s="61"/>
      <c r="H108" s="61"/>
      <c r="I108" s="61"/>
    </row>
    <row r="109" spans="1:9" ht="15.5">
      <c r="A109" s="61"/>
      <c r="B109" s="61"/>
      <c r="C109" s="61"/>
      <c r="D109" s="61"/>
      <c r="E109" s="61"/>
      <c r="F109" s="61"/>
      <c r="G109" s="61"/>
      <c r="H109" s="61"/>
      <c r="I109" s="61"/>
    </row>
    <row r="110" spans="1:9" ht="15.5">
      <c r="A110" s="61"/>
      <c r="B110" s="61"/>
      <c r="C110" s="61"/>
      <c r="D110" s="61"/>
      <c r="E110" s="61"/>
      <c r="F110" s="61"/>
      <c r="G110" s="61"/>
      <c r="H110" s="61"/>
      <c r="I110" s="61"/>
    </row>
    <row r="111" spans="1:9" ht="15.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9" ht="15.5">
      <c r="A112" s="61"/>
      <c r="B112" s="61"/>
      <c r="C112" s="61"/>
      <c r="D112" s="61"/>
      <c r="E112" s="61"/>
      <c r="F112" s="61"/>
      <c r="G112" s="61"/>
      <c r="H112" s="61"/>
      <c r="I112" s="61"/>
    </row>
    <row r="113" spans="1:9" ht="15.5">
      <c r="A113" s="61"/>
      <c r="B113" s="61"/>
      <c r="C113" s="61"/>
      <c r="D113" s="61"/>
      <c r="E113" s="61"/>
      <c r="F113" s="61"/>
      <c r="G113" s="61"/>
      <c r="H113" s="61"/>
      <c r="I113" s="61"/>
    </row>
    <row r="114" spans="1:9" ht="15.5">
      <c r="A114" s="61"/>
      <c r="B114" s="61"/>
      <c r="C114" s="61"/>
      <c r="D114" s="61"/>
      <c r="E114" s="61"/>
      <c r="F114" s="61"/>
      <c r="G114" s="61"/>
      <c r="H114" s="61"/>
      <c r="I114" s="61"/>
    </row>
    <row r="115" spans="1:9" ht="15.5">
      <c r="A115" s="61"/>
      <c r="B115" s="61"/>
      <c r="C115" s="61"/>
      <c r="D115" s="61"/>
      <c r="E115" s="61"/>
      <c r="F115" s="61"/>
      <c r="G115" s="61"/>
      <c r="H115" s="61"/>
      <c r="I115" s="61"/>
    </row>
    <row r="116" spans="1:9" ht="15.5">
      <c r="A116" s="61"/>
      <c r="B116" s="61"/>
      <c r="C116" s="61"/>
      <c r="D116" s="61"/>
      <c r="E116" s="61"/>
      <c r="F116" s="61"/>
      <c r="G116" s="61"/>
      <c r="H116" s="61"/>
      <c r="I116" s="61"/>
    </row>
    <row r="117" spans="1:9" ht="15.5">
      <c r="A117" s="61"/>
      <c r="B117" s="61"/>
      <c r="C117" s="61"/>
      <c r="D117" s="61"/>
      <c r="E117" s="61"/>
      <c r="F117" s="61"/>
      <c r="G117" s="61"/>
      <c r="H117" s="61"/>
      <c r="I117" s="61"/>
    </row>
    <row r="118" spans="1:9" ht="15.5">
      <c r="A118" s="61"/>
      <c r="B118" s="61"/>
      <c r="C118" s="61"/>
      <c r="D118" s="61"/>
      <c r="E118" s="61"/>
      <c r="F118" s="61"/>
      <c r="G118" s="61"/>
      <c r="H118" s="61"/>
      <c r="I118" s="61"/>
    </row>
    <row r="119" spans="1:9" ht="15.5">
      <c r="A119" s="61"/>
      <c r="B119" s="61"/>
      <c r="C119" s="61"/>
      <c r="D119" s="61"/>
      <c r="E119" s="61"/>
      <c r="F119" s="61"/>
      <c r="G119" s="61"/>
      <c r="H119" s="61"/>
      <c r="I119" s="61"/>
    </row>
    <row r="120" spans="1:9" ht="15.5">
      <c r="A120" s="61"/>
      <c r="B120" s="61"/>
      <c r="C120" s="61"/>
      <c r="D120" s="61"/>
      <c r="E120" s="61"/>
      <c r="F120" s="61"/>
      <c r="G120" s="61"/>
      <c r="H120" s="61"/>
      <c r="I120" s="61"/>
    </row>
    <row r="121" spans="1:9" ht="15.5">
      <c r="A121" s="61"/>
      <c r="B121" s="61"/>
      <c r="C121" s="61"/>
      <c r="D121" s="61"/>
      <c r="E121" s="61"/>
      <c r="F121" s="61"/>
      <c r="G121" s="61"/>
      <c r="H121" s="61"/>
      <c r="I121" s="61"/>
    </row>
    <row r="122" spans="1:9" ht="15.5">
      <c r="A122" s="61"/>
      <c r="B122" s="61"/>
      <c r="C122" s="61"/>
      <c r="D122" s="61"/>
      <c r="E122" s="61"/>
      <c r="F122" s="61"/>
      <c r="G122" s="61"/>
      <c r="H122" s="61"/>
      <c r="I122" s="61"/>
    </row>
    <row r="123" spans="1:9" ht="15.5">
      <c r="A123" s="61"/>
      <c r="B123" s="61"/>
      <c r="C123" s="61"/>
      <c r="D123" s="61"/>
      <c r="E123" s="61"/>
      <c r="F123" s="61"/>
      <c r="G123" s="61"/>
      <c r="H123" s="61"/>
      <c r="I123" s="61"/>
    </row>
    <row r="124" spans="1:9" ht="15.5">
      <c r="A124" s="61"/>
      <c r="B124" s="61"/>
      <c r="C124" s="61"/>
      <c r="D124" s="61"/>
      <c r="E124" s="61"/>
      <c r="F124" s="61"/>
      <c r="G124" s="61"/>
      <c r="H124" s="61"/>
      <c r="I124" s="61"/>
    </row>
    <row r="125" spans="1:9" ht="15.5">
      <c r="A125" s="61"/>
      <c r="B125" s="61"/>
      <c r="C125" s="61"/>
      <c r="D125" s="61"/>
      <c r="E125" s="61"/>
      <c r="F125" s="61"/>
      <c r="G125" s="61"/>
      <c r="H125" s="61"/>
      <c r="I125" s="61"/>
    </row>
    <row r="126" spans="1:9" ht="15.5">
      <c r="A126" s="61"/>
      <c r="B126" s="61"/>
      <c r="C126" s="61"/>
      <c r="D126" s="61"/>
      <c r="E126" s="61"/>
      <c r="F126" s="61"/>
      <c r="G126" s="61"/>
      <c r="H126" s="61"/>
      <c r="I126" s="61"/>
    </row>
    <row r="127" spans="1:9" ht="15.5">
      <c r="A127" s="61"/>
      <c r="B127" s="61"/>
      <c r="C127" s="61"/>
      <c r="D127" s="61"/>
      <c r="E127" s="61"/>
      <c r="F127" s="61"/>
      <c r="G127" s="61"/>
      <c r="H127" s="61"/>
      <c r="I127" s="61"/>
    </row>
    <row r="128" spans="1:9" ht="15.5">
      <c r="A128" s="61"/>
      <c r="B128" s="61"/>
      <c r="C128" s="61"/>
      <c r="D128" s="61"/>
      <c r="E128" s="61"/>
      <c r="F128" s="61"/>
      <c r="G128" s="61"/>
      <c r="H128" s="61"/>
      <c r="I128" s="61"/>
    </row>
    <row r="129" spans="1:9" ht="15.5">
      <c r="A129" s="61"/>
      <c r="B129" s="61"/>
      <c r="C129" s="61"/>
      <c r="D129" s="61"/>
      <c r="E129" s="61"/>
      <c r="F129" s="61"/>
      <c r="G129" s="61"/>
      <c r="H129" s="61"/>
      <c r="I129" s="61"/>
    </row>
    <row r="130" spans="1:9" ht="15.5">
      <c r="A130" s="61"/>
      <c r="B130" s="61"/>
      <c r="C130" s="61"/>
      <c r="D130" s="61"/>
      <c r="E130" s="61"/>
      <c r="F130" s="61"/>
      <c r="G130" s="61"/>
      <c r="H130" s="61"/>
      <c r="I130" s="61"/>
    </row>
    <row r="131" spans="1:9" ht="15.5">
      <c r="A131" s="61"/>
      <c r="B131" s="61"/>
      <c r="C131" s="61"/>
      <c r="D131" s="61"/>
      <c r="E131" s="61"/>
      <c r="F131" s="61"/>
      <c r="G131" s="61"/>
      <c r="H131" s="61"/>
      <c r="I131" s="61"/>
    </row>
    <row r="132" spans="1:9" ht="15.5">
      <c r="A132" s="61"/>
      <c r="B132" s="61"/>
      <c r="C132" s="61"/>
      <c r="D132" s="61"/>
      <c r="E132" s="61"/>
      <c r="F132" s="61"/>
      <c r="G132" s="61"/>
      <c r="H132" s="61"/>
      <c r="I132" s="61"/>
    </row>
    <row r="133" spans="1:9" ht="15.5">
      <c r="A133" s="61"/>
      <c r="B133" s="61"/>
      <c r="C133" s="61"/>
      <c r="D133" s="61"/>
      <c r="E133" s="61"/>
      <c r="F133" s="61"/>
      <c r="G133" s="61"/>
      <c r="H133" s="61"/>
      <c r="I133" s="61"/>
    </row>
    <row r="134" spans="1:9" ht="15.5">
      <c r="A134" s="61"/>
      <c r="B134" s="61"/>
      <c r="C134" s="61"/>
      <c r="D134" s="61"/>
      <c r="E134" s="61"/>
      <c r="F134" s="61"/>
      <c r="G134" s="61"/>
      <c r="H134" s="61"/>
      <c r="I134" s="61"/>
    </row>
    <row r="135" spans="1:9" ht="15.5">
      <c r="A135" s="61"/>
      <c r="B135" s="61"/>
      <c r="C135" s="61"/>
      <c r="D135" s="61"/>
      <c r="E135" s="61"/>
      <c r="F135" s="61"/>
      <c r="G135" s="61"/>
      <c r="H135" s="61"/>
      <c r="I135" s="61"/>
    </row>
    <row r="136" spans="1:9" ht="15.5">
      <c r="A136" s="61"/>
      <c r="B136" s="61"/>
      <c r="C136" s="61"/>
      <c r="D136" s="61"/>
      <c r="E136" s="61"/>
      <c r="F136" s="61"/>
      <c r="G136" s="61"/>
      <c r="H136" s="61"/>
      <c r="I136" s="61"/>
    </row>
    <row r="137" spans="1:9" ht="15.5">
      <c r="A137" s="61"/>
      <c r="B137" s="61"/>
      <c r="C137" s="61"/>
      <c r="D137" s="61"/>
      <c r="E137" s="61"/>
      <c r="F137" s="61"/>
      <c r="G137" s="61"/>
      <c r="H137" s="61"/>
      <c r="I137" s="61"/>
    </row>
    <row r="138" spans="1:9" ht="15.5">
      <c r="A138" s="61"/>
      <c r="B138" s="61"/>
      <c r="C138" s="61"/>
      <c r="D138" s="61"/>
      <c r="E138" s="61"/>
      <c r="F138" s="61"/>
      <c r="G138" s="61"/>
      <c r="H138" s="61"/>
      <c r="I138" s="61"/>
    </row>
    <row r="139" spans="1:9" ht="15.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9" ht="15.5">
      <c r="A140" s="61"/>
      <c r="B140" s="61"/>
      <c r="C140" s="61"/>
      <c r="D140" s="61"/>
      <c r="E140" s="61"/>
      <c r="F140" s="61"/>
      <c r="G140" s="61"/>
      <c r="H140" s="61"/>
      <c r="I140" s="61"/>
    </row>
    <row r="141" spans="1:9" ht="15.5">
      <c r="A141" s="61"/>
      <c r="B141" s="61"/>
      <c r="C141" s="61"/>
      <c r="D141" s="61"/>
      <c r="E141" s="61"/>
      <c r="F141" s="61"/>
      <c r="G141" s="61"/>
      <c r="H141" s="61"/>
      <c r="I141" s="61"/>
    </row>
    <row r="142" spans="1:9" ht="15.5">
      <c r="A142" s="61"/>
      <c r="B142" s="61"/>
      <c r="C142" s="61"/>
      <c r="D142" s="61"/>
      <c r="E142" s="61"/>
      <c r="F142" s="61"/>
      <c r="G142" s="61"/>
      <c r="H142" s="61"/>
      <c r="I142" s="61"/>
    </row>
    <row r="143" spans="1:9" ht="15.5">
      <c r="A143" s="61"/>
      <c r="B143" s="61"/>
      <c r="C143" s="61"/>
      <c r="D143" s="61"/>
      <c r="E143" s="61"/>
      <c r="F143" s="61"/>
      <c r="G143" s="61"/>
      <c r="H143" s="61"/>
      <c r="I143" s="61"/>
    </row>
    <row r="144" spans="1:9" ht="15.5">
      <c r="A144" s="61"/>
      <c r="B144" s="61"/>
      <c r="C144" s="61"/>
      <c r="D144" s="61"/>
      <c r="E144" s="61"/>
      <c r="F144" s="61"/>
      <c r="G144" s="61"/>
      <c r="H144" s="61"/>
      <c r="I144" s="61"/>
    </row>
    <row r="145" spans="1:9" ht="15.5">
      <c r="A145" s="61"/>
      <c r="B145" s="61"/>
      <c r="C145" s="61"/>
      <c r="D145" s="61"/>
      <c r="E145" s="61"/>
      <c r="F145" s="61"/>
      <c r="G145" s="61"/>
      <c r="H145" s="61"/>
      <c r="I145" s="61"/>
    </row>
    <row r="146" spans="1:9" ht="15.5">
      <c r="A146" s="61"/>
      <c r="B146" s="61"/>
      <c r="C146" s="61"/>
      <c r="D146" s="61"/>
      <c r="E146" s="61"/>
      <c r="F146" s="61"/>
      <c r="G146" s="61"/>
      <c r="H146" s="61"/>
      <c r="I146" s="61"/>
    </row>
    <row r="147" spans="1:9" ht="15.5">
      <c r="A147" s="61"/>
      <c r="B147" s="61"/>
      <c r="C147" s="61"/>
      <c r="D147" s="61"/>
      <c r="E147" s="61"/>
      <c r="F147" s="61"/>
      <c r="G147" s="61"/>
      <c r="H147" s="61"/>
      <c r="I147" s="61"/>
    </row>
    <row r="148" spans="1:9" ht="15.5">
      <c r="A148" s="61"/>
      <c r="B148" s="61"/>
      <c r="C148" s="61"/>
      <c r="D148" s="61"/>
      <c r="E148" s="61"/>
      <c r="F148" s="61"/>
      <c r="G148" s="61"/>
      <c r="H148" s="61"/>
      <c r="I148" s="61"/>
    </row>
    <row r="149" spans="1:9" ht="15.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9" ht="15.5">
      <c r="A150" s="61"/>
      <c r="B150" s="61"/>
      <c r="C150" s="61"/>
      <c r="D150" s="61"/>
      <c r="E150" s="61"/>
      <c r="F150" s="61"/>
      <c r="G150" s="61"/>
      <c r="H150" s="61"/>
      <c r="I150" s="61"/>
    </row>
    <row r="151" spans="1:9" ht="15.5">
      <c r="A151" s="61"/>
      <c r="B151" s="61"/>
      <c r="C151" s="61"/>
      <c r="D151" s="61"/>
      <c r="E151" s="61"/>
      <c r="F151" s="61"/>
      <c r="G151" s="61"/>
      <c r="H151" s="61"/>
      <c r="I151" s="61"/>
    </row>
    <row r="152" spans="1:9" ht="15.5">
      <c r="A152" s="61"/>
      <c r="B152" s="61"/>
      <c r="C152" s="61"/>
      <c r="D152" s="61"/>
      <c r="E152" s="61"/>
      <c r="F152" s="61"/>
      <c r="G152" s="61"/>
      <c r="H152" s="61"/>
      <c r="I152" s="61"/>
    </row>
    <row r="153" spans="1:9" ht="15.5">
      <c r="A153" s="61"/>
      <c r="B153" s="61"/>
      <c r="C153" s="61"/>
      <c r="D153" s="61"/>
      <c r="E153" s="61"/>
      <c r="F153" s="61"/>
      <c r="G153" s="61"/>
      <c r="H153" s="61"/>
      <c r="I153" s="61"/>
    </row>
    <row r="154" spans="1:9" ht="15.5">
      <c r="A154" s="61"/>
      <c r="B154" s="61"/>
      <c r="C154" s="61"/>
      <c r="D154" s="61"/>
      <c r="E154" s="61"/>
      <c r="F154" s="61"/>
      <c r="G154" s="61"/>
      <c r="H154" s="61"/>
      <c r="I154" s="61"/>
    </row>
    <row r="155" spans="1:9" ht="15.5">
      <c r="A155" s="61"/>
      <c r="B155" s="61"/>
      <c r="C155" s="61"/>
      <c r="D155" s="61"/>
      <c r="E155" s="61"/>
      <c r="F155" s="61"/>
      <c r="G155" s="61"/>
      <c r="H155" s="61"/>
      <c r="I155" s="61"/>
    </row>
    <row r="156" spans="1:9" ht="15.5">
      <c r="A156" s="61"/>
      <c r="B156" s="61"/>
      <c r="C156" s="61"/>
      <c r="D156" s="61"/>
      <c r="E156" s="61"/>
      <c r="F156" s="61"/>
      <c r="G156" s="61"/>
      <c r="H156" s="61"/>
      <c r="I156" s="61"/>
    </row>
    <row r="157" spans="1:9" ht="15.5">
      <c r="A157" s="61"/>
      <c r="B157" s="61"/>
      <c r="C157" s="61"/>
      <c r="D157" s="61"/>
      <c r="E157" s="61"/>
      <c r="F157" s="61"/>
      <c r="G157" s="61"/>
      <c r="H157" s="61"/>
      <c r="I157" s="61"/>
    </row>
    <row r="158" spans="1:9" ht="15.5">
      <c r="A158" s="61"/>
      <c r="B158" s="61"/>
      <c r="C158" s="61"/>
      <c r="D158" s="61"/>
      <c r="E158" s="61"/>
      <c r="F158" s="61"/>
      <c r="G158" s="61"/>
      <c r="H158" s="61"/>
      <c r="I158" s="61"/>
    </row>
    <row r="159" spans="1:9" ht="15.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9" ht="15.5">
      <c r="A160" s="61"/>
      <c r="B160" s="61"/>
      <c r="C160" s="61"/>
      <c r="D160" s="61"/>
      <c r="E160" s="61"/>
      <c r="F160" s="61"/>
      <c r="G160" s="61"/>
      <c r="H160" s="61"/>
      <c r="I160" s="61"/>
    </row>
    <row r="161" spans="1:9" ht="15.5">
      <c r="A161" s="61"/>
      <c r="B161" s="61"/>
      <c r="C161" s="61"/>
      <c r="D161" s="61"/>
      <c r="E161" s="61"/>
      <c r="F161" s="61"/>
      <c r="G161" s="61"/>
      <c r="H161" s="61"/>
      <c r="I161" s="61"/>
    </row>
    <row r="162" spans="1:9" ht="15.5">
      <c r="A162" s="61"/>
      <c r="B162" s="61"/>
      <c r="C162" s="61"/>
      <c r="D162" s="61"/>
      <c r="E162" s="61"/>
      <c r="F162" s="61"/>
      <c r="G162" s="61"/>
      <c r="H162" s="61"/>
      <c r="I162" s="61"/>
    </row>
    <row r="163" spans="1:9" ht="15.5">
      <c r="A163" s="61"/>
      <c r="B163" s="61"/>
      <c r="C163" s="61"/>
      <c r="D163" s="61"/>
      <c r="E163" s="61"/>
      <c r="F163" s="61"/>
      <c r="G163" s="61"/>
      <c r="H163" s="61"/>
      <c r="I163" s="61"/>
    </row>
    <row r="164" spans="1:9" ht="15.5">
      <c r="A164" s="61"/>
      <c r="B164" s="61"/>
      <c r="C164" s="61"/>
      <c r="D164" s="61"/>
      <c r="E164" s="61"/>
      <c r="F164" s="61"/>
      <c r="G164" s="61"/>
      <c r="H164" s="61"/>
      <c r="I164" s="61"/>
    </row>
    <row r="165" spans="1:9" ht="15.5">
      <c r="A165" s="61"/>
      <c r="B165" s="61"/>
      <c r="C165" s="61"/>
      <c r="D165" s="61"/>
      <c r="E165" s="61"/>
      <c r="F165" s="61"/>
      <c r="G165" s="61"/>
      <c r="H165" s="61"/>
      <c r="I165" s="61"/>
    </row>
    <row r="166" spans="1:9" ht="15.5">
      <c r="A166" s="61"/>
      <c r="B166" s="61"/>
      <c r="C166" s="61"/>
      <c r="D166" s="61"/>
      <c r="E166" s="61"/>
      <c r="F166" s="61"/>
      <c r="G166" s="61"/>
      <c r="H166" s="61"/>
      <c r="I166" s="61"/>
    </row>
    <row r="167" spans="1:9" ht="15.5">
      <c r="A167" s="61"/>
      <c r="B167" s="61"/>
      <c r="C167" s="61"/>
      <c r="D167" s="61"/>
      <c r="E167" s="61"/>
      <c r="F167" s="61"/>
      <c r="G167" s="61"/>
      <c r="H167" s="61"/>
      <c r="I167" s="61"/>
    </row>
    <row r="168" spans="1:9" ht="15.5">
      <c r="A168" s="61"/>
      <c r="B168" s="61"/>
      <c r="C168" s="61"/>
      <c r="D168" s="61"/>
      <c r="E168" s="61"/>
      <c r="F168" s="61"/>
      <c r="G168" s="61"/>
      <c r="H168" s="61"/>
      <c r="I168" s="61"/>
    </row>
    <row r="169" spans="1:9" ht="15.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ht="15.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ht="15.5">
      <c r="A171" s="61"/>
      <c r="B171" s="61"/>
      <c r="C171" s="61"/>
      <c r="D171" s="61"/>
      <c r="E171" s="61"/>
      <c r="F171" s="61"/>
      <c r="G171" s="61"/>
      <c r="H171" s="61"/>
      <c r="I171" s="61"/>
    </row>
    <row r="172" spans="1:9" ht="15.5">
      <c r="A172" s="61"/>
      <c r="B172" s="61"/>
      <c r="C172" s="61"/>
      <c r="D172" s="61"/>
      <c r="E172" s="61"/>
      <c r="F172" s="61"/>
      <c r="G172" s="61"/>
      <c r="H172" s="61"/>
      <c r="I172" s="61"/>
    </row>
    <row r="173" spans="1:9" ht="15.5">
      <c r="A173" s="61"/>
      <c r="B173" s="61"/>
      <c r="C173" s="61"/>
      <c r="D173" s="61"/>
      <c r="E173" s="61"/>
      <c r="F173" s="61"/>
      <c r="G173" s="61"/>
      <c r="H173" s="61"/>
      <c r="I173" s="61"/>
    </row>
    <row r="174" spans="1:9" ht="15.5">
      <c r="A174" s="61"/>
      <c r="B174" s="61"/>
      <c r="C174" s="61"/>
      <c r="D174" s="61"/>
      <c r="E174" s="61"/>
      <c r="F174" s="61"/>
      <c r="G174" s="61"/>
      <c r="H174" s="61"/>
      <c r="I174" s="61"/>
    </row>
    <row r="175" spans="1:9" ht="15.5">
      <c r="A175" s="61"/>
      <c r="B175" s="61"/>
      <c r="C175" s="61"/>
      <c r="D175" s="61"/>
      <c r="E175" s="61"/>
      <c r="F175" s="61"/>
      <c r="G175" s="61"/>
      <c r="H175" s="61"/>
      <c r="I175" s="61"/>
    </row>
    <row r="176" spans="1:9" ht="15.5">
      <c r="A176" s="61"/>
      <c r="B176" s="61"/>
      <c r="C176" s="61"/>
      <c r="D176" s="61"/>
      <c r="E176" s="61"/>
      <c r="F176" s="61"/>
      <c r="G176" s="61"/>
      <c r="H176" s="61"/>
      <c r="I176" s="61"/>
    </row>
    <row r="177" spans="1:9" ht="15.5">
      <c r="A177" s="61"/>
      <c r="B177" s="61"/>
      <c r="C177" s="61"/>
      <c r="D177" s="61"/>
      <c r="E177" s="61"/>
      <c r="F177" s="61"/>
      <c r="G177" s="61"/>
      <c r="H177" s="61"/>
      <c r="I177" s="61"/>
    </row>
    <row r="178" spans="1:9" ht="15.5">
      <c r="A178" s="61"/>
      <c r="B178" s="61"/>
      <c r="C178" s="61"/>
      <c r="D178" s="61"/>
      <c r="E178" s="61"/>
      <c r="F178" s="61"/>
      <c r="G178" s="61"/>
      <c r="H178" s="61"/>
      <c r="I178" s="61"/>
    </row>
    <row r="179" spans="1:9" ht="15.5">
      <c r="A179" s="61"/>
      <c r="B179" s="61"/>
      <c r="C179" s="61"/>
      <c r="D179" s="61"/>
      <c r="E179" s="61"/>
      <c r="F179" s="61"/>
      <c r="G179" s="61"/>
      <c r="H179" s="61"/>
      <c r="I179" s="61"/>
    </row>
    <row r="180" spans="1:9" ht="15.5">
      <c r="A180" s="61"/>
      <c r="B180" s="61"/>
      <c r="C180" s="61"/>
      <c r="D180" s="61"/>
      <c r="E180" s="61"/>
      <c r="F180" s="61"/>
      <c r="G180" s="61"/>
      <c r="H180" s="61"/>
      <c r="I180" s="61"/>
    </row>
    <row r="181" spans="1:9" ht="15.5">
      <c r="A181" s="61"/>
      <c r="B181" s="61"/>
      <c r="C181" s="61"/>
      <c r="D181" s="61"/>
      <c r="E181" s="61"/>
      <c r="F181" s="61"/>
      <c r="G181" s="61"/>
      <c r="H181" s="61"/>
      <c r="I181" s="61"/>
    </row>
    <row r="182" spans="1:9" ht="15.5">
      <c r="A182" s="61"/>
      <c r="B182" s="61"/>
      <c r="C182" s="61"/>
      <c r="D182" s="61"/>
      <c r="E182" s="61"/>
      <c r="F182" s="61"/>
      <c r="G182" s="61"/>
      <c r="H182" s="61"/>
      <c r="I182" s="61"/>
    </row>
    <row r="183" spans="1:9" ht="15.5">
      <c r="A183" s="61"/>
      <c r="B183" s="61"/>
      <c r="C183" s="61"/>
      <c r="D183" s="61"/>
      <c r="E183" s="61"/>
      <c r="F183" s="61"/>
      <c r="G183" s="61"/>
      <c r="H183" s="61"/>
      <c r="I183" s="61"/>
    </row>
    <row r="184" spans="1:9" ht="15.5">
      <c r="A184" s="61"/>
      <c r="B184" s="61"/>
      <c r="C184" s="61"/>
      <c r="D184" s="61"/>
      <c r="E184" s="61"/>
      <c r="F184" s="61"/>
      <c r="G184" s="61"/>
      <c r="H184" s="61"/>
      <c r="I184" s="61"/>
    </row>
    <row r="185" spans="1:9" ht="15.5">
      <c r="A185" s="61"/>
      <c r="B185" s="61"/>
      <c r="C185" s="61"/>
      <c r="D185" s="61"/>
      <c r="E185" s="61"/>
      <c r="F185" s="61"/>
      <c r="G185" s="61"/>
      <c r="H185" s="61"/>
      <c r="I185" s="61"/>
    </row>
    <row r="186" spans="1:9" ht="15.5">
      <c r="A186" s="61"/>
      <c r="B186" s="61"/>
      <c r="C186" s="61"/>
      <c r="D186" s="61"/>
      <c r="E186" s="61"/>
      <c r="F186" s="61"/>
      <c r="G186" s="61"/>
      <c r="H186" s="61"/>
      <c r="I186" s="61"/>
    </row>
    <row r="187" spans="1:9" ht="15.5">
      <c r="A187" s="61"/>
      <c r="B187" s="61"/>
      <c r="C187" s="61"/>
      <c r="D187" s="61"/>
      <c r="E187" s="61"/>
      <c r="F187" s="61"/>
      <c r="G187" s="61"/>
      <c r="H187" s="61"/>
      <c r="I187" s="61"/>
    </row>
    <row r="188" spans="1:9" ht="15.5">
      <c r="A188" s="61"/>
      <c r="B188" s="61"/>
      <c r="C188" s="61"/>
      <c r="D188" s="61"/>
      <c r="E188" s="61"/>
      <c r="F188" s="61"/>
      <c r="G188" s="61"/>
      <c r="H188" s="61"/>
      <c r="I188" s="61"/>
    </row>
    <row r="189" spans="1:9" ht="15.5">
      <c r="A189" s="61"/>
      <c r="B189" s="61"/>
      <c r="C189" s="61"/>
      <c r="D189" s="61"/>
      <c r="E189" s="61"/>
      <c r="F189" s="61"/>
      <c r="G189" s="61"/>
      <c r="H189" s="61"/>
      <c r="I189" s="61"/>
    </row>
    <row r="190" spans="1:9" ht="15.5">
      <c r="A190" s="61"/>
      <c r="B190" s="61"/>
      <c r="C190" s="61"/>
      <c r="D190" s="61"/>
      <c r="E190" s="61"/>
      <c r="F190" s="61"/>
      <c r="G190" s="61"/>
      <c r="H190" s="61"/>
      <c r="I190" s="61"/>
    </row>
    <row r="191" spans="1:9" ht="15.5">
      <c r="A191" s="61"/>
      <c r="B191" s="61"/>
      <c r="C191" s="61"/>
      <c r="D191" s="61"/>
      <c r="E191" s="61"/>
      <c r="F191" s="61"/>
      <c r="G191" s="61"/>
      <c r="H191" s="61"/>
      <c r="I191" s="61"/>
    </row>
    <row r="192" spans="1:9" ht="15.5">
      <c r="A192" s="61"/>
      <c r="B192" s="61"/>
      <c r="C192" s="61"/>
      <c r="D192" s="61"/>
      <c r="E192" s="61"/>
      <c r="F192" s="61"/>
      <c r="G192" s="61"/>
      <c r="H192" s="61"/>
      <c r="I192" s="61"/>
    </row>
    <row r="193" spans="1:9" ht="15.5">
      <c r="A193" s="61"/>
      <c r="B193" s="61"/>
      <c r="C193" s="61"/>
      <c r="D193" s="61"/>
      <c r="E193" s="61"/>
      <c r="F193" s="61"/>
      <c r="G193" s="61"/>
      <c r="H193" s="61"/>
      <c r="I193" s="61"/>
    </row>
    <row r="194" spans="1:9" ht="15.5">
      <c r="A194" s="61"/>
      <c r="B194" s="61"/>
      <c r="C194" s="61"/>
      <c r="D194" s="61"/>
      <c r="E194" s="61"/>
      <c r="F194" s="61"/>
      <c r="G194" s="61"/>
      <c r="H194" s="61"/>
      <c r="I194" s="61"/>
    </row>
    <row r="195" spans="1:9" ht="15.5">
      <c r="A195" s="61"/>
      <c r="B195" s="61"/>
      <c r="C195" s="61"/>
      <c r="D195" s="61"/>
      <c r="E195" s="61"/>
      <c r="F195" s="61"/>
      <c r="G195" s="61"/>
      <c r="H195" s="61"/>
      <c r="I195" s="61"/>
    </row>
    <row r="196" spans="1:9" ht="15.5">
      <c r="A196" s="61"/>
      <c r="B196" s="61"/>
      <c r="C196" s="61"/>
      <c r="D196" s="61"/>
      <c r="E196" s="61"/>
      <c r="F196" s="61"/>
      <c r="G196" s="61"/>
      <c r="H196" s="61"/>
      <c r="I196" s="61"/>
    </row>
    <row r="197" spans="1:9" ht="15.5">
      <c r="A197" s="61"/>
      <c r="B197" s="61"/>
      <c r="C197" s="61"/>
      <c r="D197" s="61"/>
      <c r="E197" s="61"/>
      <c r="F197" s="61"/>
      <c r="G197" s="61"/>
      <c r="H197" s="61"/>
      <c r="I197" s="61"/>
    </row>
    <row r="198" spans="1:9" ht="15.5">
      <c r="A198" s="61"/>
      <c r="B198" s="61"/>
      <c r="C198" s="61"/>
      <c r="D198" s="61"/>
      <c r="E198" s="61"/>
      <c r="F198" s="61"/>
      <c r="G198" s="61"/>
      <c r="H198" s="61"/>
      <c r="I198" s="61"/>
    </row>
    <row r="199" spans="1:9" ht="15.5">
      <c r="A199" s="61"/>
      <c r="B199" s="61"/>
      <c r="C199" s="61"/>
      <c r="D199" s="61"/>
      <c r="E199" s="61"/>
      <c r="F199" s="61"/>
      <c r="G199" s="61"/>
      <c r="H199" s="61"/>
      <c r="I199" s="61"/>
    </row>
    <row r="200" spans="1:9" ht="15.5">
      <c r="A200" s="61"/>
      <c r="B200" s="61"/>
      <c r="C200" s="61"/>
      <c r="D200" s="61"/>
      <c r="E200" s="61"/>
      <c r="F200" s="61"/>
      <c r="G200" s="61"/>
      <c r="H200" s="61"/>
      <c r="I200" s="61"/>
    </row>
    <row r="201" spans="1:9" ht="15.5">
      <c r="A201" s="61"/>
      <c r="B201" s="61"/>
      <c r="C201" s="61"/>
      <c r="D201" s="61"/>
      <c r="E201" s="61"/>
      <c r="F201" s="61"/>
      <c r="G201" s="61"/>
      <c r="H201" s="61"/>
      <c r="I201" s="61"/>
    </row>
    <row r="202" spans="1:9" ht="15.5">
      <c r="A202" s="61"/>
      <c r="B202" s="61"/>
      <c r="C202" s="61"/>
      <c r="D202" s="61"/>
      <c r="E202" s="61"/>
      <c r="F202" s="61"/>
      <c r="G202" s="61"/>
      <c r="H202" s="61"/>
      <c r="I202" s="61"/>
    </row>
    <row r="203" spans="1:9" ht="15.5">
      <c r="A203" s="61"/>
      <c r="B203" s="61"/>
      <c r="C203" s="61"/>
      <c r="D203" s="61"/>
      <c r="E203" s="61"/>
      <c r="F203" s="61"/>
      <c r="G203" s="61"/>
      <c r="H203" s="61"/>
      <c r="I203" s="61"/>
    </row>
    <row r="204" spans="1:9" ht="15.5">
      <c r="A204" s="61"/>
      <c r="B204" s="61"/>
      <c r="C204" s="61"/>
      <c r="D204" s="61"/>
      <c r="E204" s="61"/>
      <c r="F204" s="61"/>
      <c r="G204" s="61"/>
      <c r="H204" s="61"/>
      <c r="I204" s="61"/>
    </row>
    <row r="205" spans="1:9" ht="15.5">
      <c r="A205" s="61"/>
      <c r="B205" s="61"/>
      <c r="C205" s="61"/>
      <c r="D205" s="61"/>
      <c r="E205" s="61"/>
      <c r="F205" s="61"/>
      <c r="G205" s="61"/>
      <c r="H205" s="61"/>
      <c r="I205" s="61"/>
    </row>
    <row r="206" spans="1:9" ht="15.5">
      <c r="A206" s="61"/>
      <c r="B206" s="61"/>
      <c r="C206" s="61"/>
      <c r="D206" s="61"/>
      <c r="E206" s="61"/>
      <c r="F206" s="61"/>
      <c r="G206" s="61"/>
      <c r="H206" s="61"/>
      <c r="I206" s="61"/>
    </row>
    <row r="207" spans="1:9" ht="15.5">
      <c r="A207" s="61"/>
      <c r="B207" s="61"/>
      <c r="C207" s="61"/>
      <c r="D207" s="61"/>
      <c r="E207" s="61"/>
      <c r="F207" s="61"/>
      <c r="G207" s="61"/>
      <c r="H207" s="61"/>
      <c r="I207" s="61"/>
    </row>
    <row r="208" spans="1:9" ht="15.5">
      <c r="A208" s="61"/>
      <c r="B208" s="61"/>
      <c r="C208" s="61"/>
      <c r="D208" s="61"/>
      <c r="E208" s="61"/>
      <c r="F208" s="61"/>
      <c r="G208" s="61"/>
      <c r="H208" s="61"/>
      <c r="I208" s="61"/>
    </row>
    <row r="209" spans="1:9" ht="15.5">
      <c r="A209" s="61"/>
      <c r="B209" s="61"/>
      <c r="C209" s="61"/>
      <c r="D209" s="61"/>
      <c r="E209" s="61"/>
      <c r="F209" s="61"/>
      <c r="G209" s="61"/>
      <c r="H209" s="61"/>
      <c r="I209" s="61"/>
    </row>
    <row r="210" spans="1:9" ht="15.5">
      <c r="A210" s="61"/>
      <c r="B210" s="61"/>
      <c r="C210" s="61"/>
      <c r="D210" s="61"/>
      <c r="E210" s="61"/>
      <c r="F210" s="61"/>
      <c r="G210" s="61"/>
      <c r="H210" s="61"/>
      <c r="I210" s="61"/>
    </row>
    <row r="211" spans="1:9" ht="15.5">
      <c r="A211" s="61"/>
      <c r="B211" s="61"/>
      <c r="C211" s="61"/>
      <c r="D211" s="61"/>
      <c r="E211" s="61"/>
      <c r="F211" s="61"/>
      <c r="G211" s="61"/>
      <c r="H211" s="61"/>
      <c r="I211" s="61"/>
    </row>
    <row r="212" spans="1:9" ht="15.5">
      <c r="A212" s="61"/>
      <c r="B212" s="61"/>
      <c r="C212" s="61"/>
      <c r="D212" s="61"/>
      <c r="E212" s="61"/>
      <c r="F212" s="61"/>
      <c r="G212" s="61"/>
      <c r="H212" s="61"/>
      <c r="I212" s="61"/>
    </row>
    <row r="213" spans="1:9" ht="15.5">
      <c r="A213" s="61"/>
      <c r="B213" s="61"/>
      <c r="C213" s="61"/>
      <c r="D213" s="61"/>
      <c r="E213" s="61"/>
      <c r="F213" s="61"/>
      <c r="G213" s="61"/>
      <c r="H213" s="61"/>
      <c r="I213" s="61"/>
    </row>
    <row r="214" spans="1:9" ht="15.5">
      <c r="A214" s="61"/>
      <c r="B214" s="61"/>
      <c r="C214" s="61"/>
      <c r="D214" s="61"/>
      <c r="E214" s="61"/>
      <c r="F214" s="61"/>
      <c r="G214" s="61"/>
      <c r="H214" s="61"/>
      <c r="I214" s="61"/>
    </row>
    <row r="215" spans="1:9" ht="15.5">
      <c r="A215" s="61"/>
      <c r="B215" s="61"/>
      <c r="C215" s="61"/>
      <c r="D215" s="61"/>
      <c r="E215" s="61"/>
      <c r="F215" s="61"/>
      <c r="G215" s="61"/>
      <c r="H215" s="61"/>
      <c r="I215" s="61"/>
    </row>
    <row r="216" spans="1:9" ht="15.5">
      <c r="A216" s="61"/>
      <c r="B216" s="61"/>
      <c r="C216" s="61"/>
      <c r="D216" s="61"/>
      <c r="E216" s="61"/>
      <c r="F216" s="61"/>
      <c r="G216" s="61"/>
      <c r="H216" s="61"/>
      <c r="I216" s="61"/>
    </row>
    <row r="217" spans="1:9" ht="15.5">
      <c r="A217" s="61"/>
      <c r="B217" s="61"/>
      <c r="C217" s="61"/>
      <c r="D217" s="61"/>
      <c r="E217" s="61"/>
      <c r="F217" s="61"/>
      <c r="G217" s="61"/>
      <c r="H217" s="61"/>
      <c r="I217" s="61"/>
    </row>
    <row r="218" spans="1:9" ht="15.5">
      <c r="A218" s="61"/>
      <c r="B218" s="61"/>
      <c r="C218" s="61"/>
      <c r="D218" s="61"/>
      <c r="E218" s="61"/>
      <c r="F218" s="61"/>
      <c r="G218" s="61"/>
      <c r="H218" s="61"/>
      <c r="I218" s="61"/>
    </row>
    <row r="219" spans="1:9" ht="15.5">
      <c r="A219" s="61"/>
      <c r="B219" s="61"/>
      <c r="C219" s="61"/>
      <c r="D219" s="61"/>
      <c r="E219" s="61"/>
      <c r="F219" s="61"/>
      <c r="G219" s="61"/>
      <c r="H219" s="61"/>
      <c r="I219" s="61"/>
    </row>
    <row r="220" spans="1:9" ht="15.5">
      <c r="A220" s="61"/>
      <c r="B220" s="61"/>
      <c r="C220" s="61"/>
      <c r="D220" s="61"/>
      <c r="E220" s="61"/>
      <c r="F220" s="61"/>
      <c r="G220" s="61"/>
      <c r="H220" s="61"/>
      <c r="I220" s="61"/>
    </row>
    <row r="221" spans="1:9" ht="15.5">
      <c r="A221" s="61"/>
      <c r="B221" s="61"/>
      <c r="C221" s="61"/>
      <c r="D221" s="61"/>
      <c r="E221" s="61"/>
      <c r="F221" s="61"/>
      <c r="G221" s="61"/>
      <c r="H221" s="61"/>
      <c r="I221" s="61"/>
    </row>
    <row r="222" spans="1:9" ht="15.5">
      <c r="A222" s="61"/>
      <c r="B222" s="61"/>
      <c r="C222" s="61"/>
      <c r="D222" s="61"/>
      <c r="E222" s="61"/>
      <c r="F222" s="61"/>
      <c r="G222" s="61"/>
      <c r="H222" s="61"/>
      <c r="I222" s="61"/>
    </row>
    <row r="223" spans="1:9" ht="15.5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5.5">
      <c r="A224" s="61"/>
      <c r="B224" s="61"/>
      <c r="C224" s="61"/>
      <c r="D224" s="61"/>
      <c r="E224" s="61"/>
      <c r="F224" s="61"/>
      <c r="G224" s="61"/>
      <c r="H224" s="61"/>
      <c r="I224" s="61"/>
    </row>
    <row r="225" spans="1:9" ht="15.5">
      <c r="A225" s="61"/>
      <c r="B225" s="61"/>
      <c r="C225" s="61"/>
      <c r="D225" s="61"/>
      <c r="E225" s="61"/>
      <c r="F225" s="61"/>
      <c r="G225" s="61"/>
      <c r="H225" s="61"/>
      <c r="I225" s="61"/>
    </row>
    <row r="226" spans="1:9" ht="15.5">
      <c r="A226" s="61"/>
      <c r="B226" s="61"/>
      <c r="C226" s="61"/>
      <c r="D226" s="61"/>
      <c r="E226" s="61"/>
      <c r="F226" s="61"/>
      <c r="G226" s="61"/>
      <c r="H226" s="61"/>
      <c r="I226" s="61"/>
    </row>
    <row r="227" spans="1:9" ht="15.5">
      <c r="A227" s="61"/>
      <c r="B227" s="61"/>
      <c r="C227" s="61"/>
      <c r="D227" s="61"/>
      <c r="E227" s="61"/>
      <c r="F227" s="61"/>
      <c r="G227" s="61"/>
      <c r="H227" s="61"/>
      <c r="I227" s="61"/>
    </row>
    <row r="228" spans="1:9" ht="15.5">
      <c r="A228" s="61"/>
      <c r="B228" s="61"/>
      <c r="C228" s="61"/>
      <c r="D228" s="61"/>
      <c r="E228" s="61"/>
      <c r="F228" s="61"/>
      <c r="G228" s="61"/>
      <c r="H228" s="61"/>
      <c r="I228" s="61"/>
    </row>
    <row r="229" spans="1:9" ht="15.5">
      <c r="A229" s="61"/>
      <c r="B229" s="61"/>
      <c r="C229" s="61"/>
      <c r="D229" s="61"/>
      <c r="E229" s="61"/>
      <c r="F229" s="61"/>
      <c r="G229" s="61"/>
      <c r="H229" s="61"/>
      <c r="I229" s="61"/>
    </row>
    <row r="230" spans="1:9" ht="15.5">
      <c r="A230" s="61"/>
      <c r="B230" s="61"/>
      <c r="C230" s="61"/>
      <c r="D230" s="61"/>
      <c r="E230" s="61"/>
      <c r="F230" s="61"/>
      <c r="G230" s="61"/>
      <c r="H230" s="61"/>
      <c r="I230" s="61"/>
    </row>
    <row r="231" spans="1:9" ht="15.5">
      <c r="A231" s="61"/>
      <c r="B231" s="61"/>
      <c r="C231" s="61"/>
      <c r="D231" s="61"/>
      <c r="E231" s="61"/>
      <c r="F231" s="61"/>
      <c r="G231" s="61"/>
      <c r="H231" s="61"/>
      <c r="I231" s="61"/>
    </row>
    <row r="232" spans="1:9" ht="15.5">
      <c r="A232" s="61"/>
      <c r="B232" s="61"/>
      <c r="C232" s="61"/>
      <c r="D232" s="61"/>
      <c r="E232" s="61"/>
      <c r="F232" s="61"/>
      <c r="G232" s="61"/>
      <c r="H232" s="61"/>
      <c r="I232" s="61"/>
    </row>
    <row r="233" spans="1:9" ht="15.5">
      <c r="A233" s="61"/>
      <c r="B233" s="61"/>
      <c r="C233" s="61"/>
      <c r="D233" s="61"/>
      <c r="E233" s="61"/>
      <c r="F233" s="61"/>
      <c r="G233" s="61"/>
      <c r="H233" s="61"/>
      <c r="I233" s="61"/>
    </row>
    <row r="234" spans="1:9" ht="15.5">
      <c r="A234" s="61"/>
      <c r="B234" s="61"/>
      <c r="C234" s="61"/>
      <c r="D234" s="61"/>
      <c r="E234" s="61"/>
      <c r="F234" s="61"/>
      <c r="G234" s="61"/>
      <c r="H234" s="61"/>
      <c r="I234" s="61"/>
    </row>
    <row r="235" spans="1:9" ht="15.5">
      <c r="A235" s="61"/>
      <c r="B235" s="61"/>
      <c r="C235" s="61"/>
      <c r="D235" s="61"/>
      <c r="E235" s="61"/>
      <c r="F235" s="61"/>
      <c r="G235" s="61"/>
      <c r="H235" s="61"/>
      <c r="I235" s="61"/>
    </row>
    <row r="236" spans="1:9" ht="15.5">
      <c r="A236" s="61"/>
      <c r="B236" s="61"/>
      <c r="C236" s="61"/>
      <c r="D236" s="61"/>
      <c r="E236" s="61"/>
      <c r="F236" s="61"/>
      <c r="G236" s="61"/>
      <c r="H236" s="61"/>
      <c r="I236" s="61"/>
    </row>
    <row r="237" spans="1:9" ht="15.5">
      <c r="A237" s="61"/>
      <c r="B237" s="61"/>
      <c r="C237" s="61"/>
      <c r="D237" s="61"/>
      <c r="E237" s="61"/>
      <c r="F237" s="61"/>
      <c r="G237" s="61"/>
      <c r="H237" s="61"/>
      <c r="I237" s="61"/>
    </row>
    <row r="238" spans="1:9" ht="15.5">
      <c r="A238" s="61"/>
      <c r="B238" s="61"/>
      <c r="C238" s="61"/>
      <c r="D238" s="61"/>
      <c r="E238" s="61"/>
      <c r="F238" s="61"/>
      <c r="G238" s="61"/>
      <c r="H238" s="61"/>
      <c r="I238" s="61"/>
    </row>
    <row r="239" spans="1:9" ht="15.5">
      <c r="A239" s="61"/>
      <c r="B239" s="61"/>
      <c r="C239" s="61"/>
      <c r="D239" s="61"/>
      <c r="E239" s="61"/>
      <c r="F239" s="61"/>
      <c r="G239" s="61"/>
      <c r="H239" s="61"/>
      <c r="I239" s="61"/>
    </row>
    <row r="240" spans="1:9" ht="15.5">
      <c r="A240" s="61"/>
      <c r="B240" s="61"/>
      <c r="C240" s="61"/>
      <c r="D240" s="61"/>
      <c r="E240" s="61"/>
      <c r="F240" s="61"/>
      <c r="G240" s="61"/>
      <c r="H240" s="61"/>
      <c r="I240" s="61"/>
    </row>
    <row r="241" spans="1:9" ht="15.5">
      <c r="A241" s="61"/>
      <c r="B241" s="61"/>
      <c r="C241" s="61"/>
      <c r="D241" s="61"/>
      <c r="E241" s="61"/>
      <c r="F241" s="61"/>
      <c r="G241" s="61"/>
      <c r="H241" s="61"/>
      <c r="I241" s="61"/>
    </row>
    <row r="242" spans="1:9" ht="15.5">
      <c r="A242" s="61"/>
      <c r="B242" s="61"/>
      <c r="C242" s="61"/>
      <c r="D242" s="61"/>
      <c r="E242" s="61"/>
      <c r="F242" s="61"/>
      <c r="G242" s="61"/>
      <c r="H242" s="61"/>
      <c r="I242" s="61"/>
    </row>
    <row r="243" spans="1:9" ht="15.5">
      <c r="A243" s="61"/>
      <c r="B243" s="61"/>
      <c r="C243" s="61"/>
      <c r="D243" s="61"/>
      <c r="E243" s="61"/>
      <c r="F243" s="61"/>
      <c r="G243" s="61"/>
      <c r="H243" s="61"/>
      <c r="I243" s="61"/>
    </row>
    <row r="244" spans="1:9" ht="15.5">
      <c r="A244" s="61"/>
      <c r="B244" s="61"/>
      <c r="C244" s="61"/>
      <c r="D244" s="61"/>
      <c r="E244" s="61"/>
      <c r="F244" s="61"/>
      <c r="G244" s="61"/>
      <c r="H244" s="61"/>
      <c r="I244" s="61"/>
    </row>
    <row r="245" spans="1:9" ht="15.5">
      <c r="A245" s="61"/>
      <c r="B245" s="61"/>
      <c r="C245" s="61"/>
      <c r="D245" s="61"/>
      <c r="E245" s="61"/>
      <c r="F245" s="61"/>
      <c r="G245" s="61"/>
      <c r="H245" s="61"/>
      <c r="I245" s="61"/>
    </row>
    <row r="246" spans="1:9" ht="15.5">
      <c r="A246" s="61"/>
      <c r="B246" s="61"/>
      <c r="C246" s="61"/>
      <c r="D246" s="61"/>
      <c r="E246" s="61"/>
      <c r="F246" s="61"/>
      <c r="G246" s="61"/>
      <c r="H246" s="61"/>
      <c r="I246" s="61"/>
    </row>
    <row r="247" spans="1:9" ht="15.5">
      <c r="A247" s="61"/>
      <c r="B247" s="61"/>
      <c r="C247" s="61"/>
      <c r="D247" s="61"/>
      <c r="E247" s="61"/>
      <c r="F247" s="61"/>
      <c r="G247" s="61"/>
      <c r="H247" s="61"/>
      <c r="I247" s="61"/>
    </row>
    <row r="248" spans="1:9" ht="15.5">
      <c r="A248" s="61"/>
      <c r="B248" s="61"/>
      <c r="C248" s="61"/>
      <c r="D248" s="61"/>
      <c r="E248" s="61"/>
      <c r="F248" s="61"/>
      <c r="G248" s="61"/>
      <c r="H248" s="61"/>
      <c r="I248" s="61"/>
    </row>
    <row r="249" spans="1:9" ht="15.5">
      <c r="A249" s="61"/>
      <c r="B249" s="61"/>
      <c r="C249" s="61"/>
      <c r="D249" s="61"/>
      <c r="E249" s="61"/>
      <c r="F249" s="61"/>
      <c r="G249" s="61"/>
      <c r="H249" s="61"/>
      <c r="I249" s="61"/>
    </row>
    <row r="250" spans="1:9" ht="15.5">
      <c r="A250" s="61"/>
      <c r="B250" s="61"/>
      <c r="C250" s="61"/>
      <c r="D250" s="61"/>
      <c r="E250" s="61"/>
      <c r="F250" s="61"/>
      <c r="G250" s="61"/>
      <c r="H250" s="61"/>
      <c r="I250" s="61"/>
    </row>
    <row r="251" spans="1:9" ht="15.5">
      <c r="A251" s="61"/>
      <c r="B251" s="61"/>
      <c r="C251" s="61"/>
      <c r="D251" s="61"/>
      <c r="E251" s="61"/>
      <c r="F251" s="61"/>
      <c r="G251" s="61"/>
      <c r="H251" s="61"/>
      <c r="I251" s="61"/>
    </row>
    <row r="252" spans="1:9" ht="15.5">
      <c r="A252" s="61"/>
      <c r="B252" s="61"/>
      <c r="C252" s="61"/>
      <c r="D252" s="61"/>
      <c r="E252" s="61"/>
      <c r="F252" s="61"/>
      <c r="G252" s="61"/>
      <c r="H252" s="61"/>
      <c r="I252" s="61"/>
    </row>
    <row r="253" spans="1:9" ht="15.5">
      <c r="A253" s="61"/>
      <c r="B253" s="61"/>
      <c r="C253" s="61"/>
      <c r="D253" s="61"/>
      <c r="E253" s="61"/>
      <c r="F253" s="61"/>
      <c r="G253" s="61"/>
      <c r="H253" s="61"/>
      <c r="I253" s="61"/>
    </row>
    <row r="254" spans="1:9" ht="15.5">
      <c r="A254" s="61"/>
      <c r="B254" s="61"/>
      <c r="C254" s="61"/>
      <c r="D254" s="61"/>
      <c r="E254" s="61"/>
      <c r="F254" s="61"/>
      <c r="G254" s="61"/>
      <c r="H254" s="61"/>
      <c r="I254" s="61"/>
    </row>
    <row r="255" spans="1:9" ht="15.5">
      <c r="A255" s="61"/>
      <c r="B255" s="61"/>
      <c r="C255" s="61"/>
      <c r="D255" s="61"/>
      <c r="E255" s="61"/>
      <c r="F255" s="61"/>
      <c r="G255" s="61"/>
      <c r="H255" s="61"/>
      <c r="I255" s="61"/>
    </row>
    <row r="256" spans="1:9" ht="15.5">
      <c r="A256" s="61"/>
      <c r="B256" s="61"/>
      <c r="C256" s="61"/>
      <c r="D256" s="61"/>
      <c r="E256" s="61"/>
      <c r="F256" s="61"/>
      <c r="G256" s="61"/>
      <c r="H256" s="61"/>
      <c r="I256" s="61"/>
    </row>
    <row r="257" spans="1:9" ht="15.5">
      <c r="A257" s="61"/>
      <c r="B257" s="61"/>
      <c r="C257" s="61"/>
      <c r="D257" s="61"/>
      <c r="E257" s="61"/>
      <c r="F257" s="61"/>
      <c r="G257" s="61"/>
      <c r="H257" s="61"/>
      <c r="I257" s="61"/>
    </row>
    <row r="258" spans="1:9" ht="15.5">
      <c r="A258" s="61"/>
      <c r="B258" s="61"/>
      <c r="C258" s="61"/>
      <c r="D258" s="61"/>
      <c r="E258" s="61"/>
      <c r="F258" s="61"/>
      <c r="G258" s="61"/>
      <c r="H258" s="61"/>
      <c r="I258" s="61"/>
    </row>
    <row r="259" spans="1:9" ht="15.5">
      <c r="A259" s="61"/>
      <c r="B259" s="61"/>
      <c r="C259" s="61"/>
      <c r="D259" s="61"/>
      <c r="E259" s="61"/>
      <c r="F259" s="61"/>
      <c r="G259" s="61"/>
      <c r="H259" s="61"/>
      <c r="I259" s="61"/>
    </row>
    <row r="260" spans="1:9" ht="15.5">
      <c r="A260" s="61"/>
      <c r="B260" s="61"/>
      <c r="C260" s="61"/>
      <c r="D260" s="61"/>
      <c r="E260" s="61"/>
      <c r="F260" s="61"/>
      <c r="G260" s="61"/>
      <c r="H260" s="61"/>
      <c r="I260" s="61"/>
    </row>
    <row r="261" spans="1:9" ht="15.5">
      <c r="A261" s="61"/>
      <c r="B261" s="61"/>
      <c r="C261" s="61"/>
      <c r="D261" s="61"/>
      <c r="E261" s="61"/>
      <c r="F261" s="61"/>
      <c r="G261" s="61"/>
      <c r="H261" s="61"/>
      <c r="I261" s="61"/>
    </row>
    <row r="262" spans="1:9" ht="15.5">
      <c r="A262" s="61"/>
      <c r="B262" s="61"/>
      <c r="C262" s="61"/>
      <c r="D262" s="61"/>
      <c r="E262" s="61"/>
      <c r="F262" s="61"/>
      <c r="G262" s="61"/>
      <c r="H262" s="61"/>
      <c r="I262" s="61"/>
    </row>
    <row r="263" spans="1:9" ht="15.5">
      <c r="A263" s="61"/>
      <c r="B263" s="61"/>
      <c r="C263" s="61"/>
      <c r="D263" s="61"/>
      <c r="E263" s="61"/>
      <c r="F263" s="61"/>
      <c r="G263" s="61"/>
      <c r="H263" s="61"/>
      <c r="I263" s="61"/>
    </row>
    <row r="264" spans="1:9" ht="15.5">
      <c r="A264" s="61"/>
      <c r="B264" s="61"/>
      <c r="C264" s="61"/>
      <c r="D264" s="61"/>
      <c r="E264" s="61"/>
      <c r="F264" s="61"/>
      <c r="G264" s="61"/>
      <c r="H264" s="61"/>
      <c r="I264" s="61"/>
    </row>
    <row r="265" spans="1:9" ht="15.5">
      <c r="A265" s="61"/>
      <c r="B265" s="61"/>
      <c r="C265" s="61"/>
      <c r="D265" s="61"/>
      <c r="E265" s="61"/>
      <c r="F265" s="61"/>
      <c r="G265" s="61"/>
      <c r="H265" s="61"/>
      <c r="I265" s="61"/>
    </row>
    <row r="266" spans="1:9" ht="15.5">
      <c r="A266" s="61"/>
      <c r="B266" s="61"/>
      <c r="C266" s="61"/>
      <c r="D266" s="61"/>
      <c r="E266" s="61"/>
      <c r="F266" s="61"/>
      <c r="G266" s="61"/>
      <c r="H266" s="61"/>
      <c r="I266" s="61"/>
    </row>
    <row r="267" spans="1:9" ht="15.5">
      <c r="A267" s="61"/>
      <c r="B267" s="61"/>
      <c r="C267" s="61"/>
      <c r="D267" s="61"/>
      <c r="E267" s="61"/>
      <c r="F267" s="61"/>
      <c r="G267" s="61"/>
      <c r="H267" s="61"/>
      <c r="I267" s="61"/>
    </row>
    <row r="268" spans="1:9" ht="15.5">
      <c r="A268" s="61"/>
      <c r="B268" s="61"/>
      <c r="C268" s="61"/>
      <c r="D268" s="61"/>
      <c r="E268" s="61"/>
      <c r="F268" s="61"/>
      <c r="G268" s="61"/>
      <c r="H268" s="61"/>
      <c r="I268" s="61"/>
    </row>
    <row r="269" spans="1:9" ht="15.5">
      <c r="A269" s="61"/>
      <c r="B269" s="61"/>
      <c r="C269" s="61"/>
      <c r="D269" s="61"/>
      <c r="E269" s="61"/>
      <c r="F269" s="61"/>
      <c r="G269" s="61"/>
      <c r="H269" s="61"/>
      <c r="I269" s="61"/>
    </row>
    <row r="270" spans="1:9" ht="15.5">
      <c r="A270" s="61"/>
      <c r="B270" s="61"/>
      <c r="C270" s="61"/>
      <c r="D270" s="61"/>
      <c r="E270" s="61"/>
      <c r="F270" s="61"/>
      <c r="G270" s="61"/>
      <c r="H270" s="61"/>
      <c r="I270" s="61"/>
    </row>
    <row r="271" spans="1:9" ht="15.5">
      <c r="A271" s="61"/>
      <c r="B271" s="61"/>
      <c r="C271" s="61"/>
      <c r="D271" s="61"/>
      <c r="E271" s="61"/>
      <c r="F271" s="61"/>
      <c r="G271" s="61"/>
      <c r="H271" s="61"/>
      <c r="I271" s="61"/>
    </row>
    <row r="272" spans="1:9" ht="15.5">
      <c r="A272" s="61"/>
      <c r="B272" s="61"/>
      <c r="C272" s="61"/>
      <c r="D272" s="61"/>
      <c r="E272" s="61"/>
      <c r="F272" s="61"/>
      <c r="G272" s="61"/>
      <c r="H272" s="61"/>
      <c r="I272" s="61"/>
    </row>
    <row r="273" spans="1:9" ht="15.5">
      <c r="A273" s="61"/>
      <c r="B273" s="61"/>
      <c r="C273" s="61"/>
      <c r="D273" s="61"/>
      <c r="E273" s="61"/>
      <c r="F273" s="61"/>
      <c r="G273" s="61"/>
      <c r="H273" s="61"/>
      <c r="I273" s="61"/>
    </row>
    <row r="274" spans="1:9" ht="15.5">
      <c r="A274" s="61"/>
      <c r="B274" s="61"/>
      <c r="C274" s="61"/>
      <c r="D274" s="61"/>
      <c r="E274" s="61"/>
      <c r="F274" s="61"/>
      <c r="G274" s="61"/>
      <c r="H274" s="61"/>
      <c r="I274" s="61"/>
    </row>
    <row r="275" spans="1:9" ht="15.5">
      <c r="A275" s="61"/>
      <c r="B275" s="61"/>
      <c r="C275" s="61"/>
      <c r="D275" s="61"/>
      <c r="E275" s="61"/>
      <c r="F275" s="61"/>
      <c r="G275" s="61"/>
      <c r="H275" s="61"/>
      <c r="I275" s="61"/>
    </row>
    <row r="276" spans="1:9" ht="15.5">
      <c r="A276" s="61"/>
      <c r="B276" s="61"/>
      <c r="C276" s="61"/>
      <c r="D276" s="61"/>
      <c r="E276" s="61"/>
      <c r="F276" s="61"/>
      <c r="G276" s="61"/>
      <c r="H276" s="61"/>
      <c r="I276" s="61"/>
    </row>
    <row r="277" spans="1:9" ht="15.5">
      <c r="A277" s="61"/>
      <c r="B277" s="61"/>
      <c r="C277" s="61"/>
      <c r="D277" s="61"/>
      <c r="E277" s="61"/>
      <c r="F277" s="61"/>
      <c r="G277" s="61"/>
      <c r="H277" s="61"/>
      <c r="I277" s="61"/>
    </row>
    <row r="278" spans="1:9" ht="15.5">
      <c r="A278" s="61"/>
      <c r="B278" s="61"/>
      <c r="C278" s="61"/>
      <c r="D278" s="61"/>
      <c r="E278" s="61"/>
      <c r="F278" s="61"/>
      <c r="G278" s="61"/>
      <c r="H278" s="61"/>
      <c r="I278" s="61"/>
    </row>
    <row r="279" spans="1:9" ht="15.5">
      <c r="A279" s="61"/>
      <c r="B279" s="61"/>
      <c r="C279" s="61"/>
      <c r="D279" s="61"/>
      <c r="E279" s="61"/>
      <c r="F279" s="61"/>
      <c r="G279" s="61"/>
      <c r="H279" s="61"/>
      <c r="I279" s="61"/>
    </row>
    <row r="280" spans="1:9" ht="15.5">
      <c r="A280" s="61"/>
      <c r="B280" s="61"/>
      <c r="C280" s="61"/>
      <c r="D280" s="61"/>
      <c r="E280" s="61"/>
      <c r="F280" s="61"/>
      <c r="G280" s="61"/>
      <c r="H280" s="61"/>
      <c r="I280" s="61"/>
    </row>
    <row r="281" spans="1:9" ht="15.5">
      <c r="A281" s="61"/>
      <c r="B281" s="61"/>
      <c r="C281" s="61"/>
      <c r="D281" s="61"/>
      <c r="E281" s="61"/>
      <c r="F281" s="61"/>
      <c r="G281" s="61"/>
      <c r="H281" s="61"/>
      <c r="I281" s="61"/>
    </row>
    <row r="282" spans="1:9" ht="15.5">
      <c r="A282" s="61"/>
      <c r="B282" s="61"/>
      <c r="C282" s="61"/>
      <c r="D282" s="61"/>
      <c r="E282" s="61"/>
      <c r="F282" s="61"/>
      <c r="G282" s="61"/>
      <c r="H282" s="61"/>
      <c r="I282" s="61"/>
    </row>
    <row r="283" spans="1:9" ht="15.5">
      <c r="A283" s="61"/>
      <c r="B283" s="61"/>
      <c r="C283" s="61"/>
      <c r="D283" s="61"/>
      <c r="E283" s="61"/>
      <c r="F283" s="61"/>
      <c r="G283" s="61"/>
      <c r="H283" s="61"/>
      <c r="I283" s="61"/>
    </row>
    <row r="284" spans="1:9" ht="15.5">
      <c r="A284" s="61"/>
      <c r="B284" s="61"/>
      <c r="C284" s="61"/>
      <c r="D284" s="61"/>
      <c r="E284" s="61"/>
      <c r="F284" s="61"/>
      <c r="G284" s="61"/>
      <c r="H284" s="61"/>
      <c r="I284" s="61"/>
    </row>
    <row r="285" spans="1:9" ht="15.5">
      <c r="A285" s="61"/>
      <c r="B285" s="61"/>
      <c r="C285" s="61"/>
      <c r="D285" s="61"/>
      <c r="E285" s="61"/>
      <c r="F285" s="61"/>
      <c r="G285" s="61"/>
      <c r="H285" s="61"/>
      <c r="I285" s="61"/>
    </row>
    <row r="286" spans="1:9" ht="15.5">
      <c r="A286" s="61"/>
      <c r="B286" s="61"/>
      <c r="C286" s="61"/>
      <c r="D286" s="61"/>
      <c r="E286" s="61"/>
      <c r="F286" s="61"/>
      <c r="G286" s="61"/>
      <c r="H286" s="61"/>
      <c r="I286" s="61"/>
    </row>
    <row r="287" spans="1:9" ht="15.5">
      <c r="A287" s="61"/>
      <c r="B287" s="61"/>
      <c r="C287" s="61"/>
      <c r="D287" s="61"/>
      <c r="E287" s="61"/>
      <c r="F287" s="61"/>
      <c r="G287" s="61"/>
      <c r="H287" s="61"/>
      <c r="I287" s="61"/>
    </row>
    <row r="288" spans="1:9" ht="15.5">
      <c r="A288" s="61"/>
      <c r="B288" s="61"/>
      <c r="C288" s="61"/>
      <c r="D288" s="61"/>
      <c r="E288" s="61"/>
      <c r="F288" s="61"/>
      <c r="G288" s="61"/>
      <c r="H288" s="61"/>
      <c r="I288" s="61"/>
    </row>
    <row r="289" spans="1:9" ht="15.5">
      <c r="A289" s="61"/>
      <c r="B289" s="61"/>
      <c r="C289" s="61"/>
      <c r="D289" s="61"/>
      <c r="E289" s="61"/>
      <c r="F289" s="61"/>
      <c r="G289" s="61"/>
      <c r="H289" s="61"/>
      <c r="I289" s="61"/>
    </row>
    <row r="290" spans="1:9" ht="15.5">
      <c r="A290" s="61"/>
      <c r="B290" s="61"/>
      <c r="C290" s="61"/>
      <c r="D290" s="61"/>
      <c r="E290" s="61"/>
      <c r="F290" s="61"/>
      <c r="G290" s="61"/>
      <c r="H290" s="61"/>
      <c r="I290" s="61"/>
    </row>
    <row r="291" spans="1:9" ht="15.5">
      <c r="A291" s="61"/>
      <c r="B291" s="61"/>
      <c r="C291" s="61"/>
      <c r="D291" s="61"/>
      <c r="E291" s="61"/>
      <c r="F291" s="61"/>
      <c r="G291" s="61"/>
      <c r="H291" s="61"/>
      <c r="I291" s="61"/>
    </row>
    <row r="292" spans="1:9" ht="15.5">
      <c r="A292" s="61"/>
      <c r="B292" s="61"/>
      <c r="C292" s="61"/>
      <c r="D292" s="61"/>
      <c r="E292" s="61"/>
      <c r="F292" s="61"/>
      <c r="G292" s="61"/>
      <c r="H292" s="61"/>
      <c r="I292" s="61"/>
    </row>
    <row r="293" spans="1:9" ht="15.5">
      <c r="A293" s="61"/>
      <c r="B293" s="61"/>
      <c r="C293" s="61"/>
      <c r="D293" s="61"/>
      <c r="E293" s="61"/>
      <c r="F293" s="61"/>
      <c r="G293" s="61"/>
      <c r="H293" s="61"/>
      <c r="I293" s="61"/>
    </row>
    <row r="294" spans="1:9" ht="15.5">
      <c r="A294" s="61"/>
      <c r="B294" s="61"/>
      <c r="C294" s="61"/>
      <c r="D294" s="61"/>
      <c r="E294" s="61"/>
      <c r="F294" s="61"/>
      <c r="G294" s="61"/>
      <c r="H294" s="61"/>
      <c r="I294" s="61"/>
    </row>
    <row r="295" spans="1:9" ht="15.5">
      <c r="A295" s="61"/>
      <c r="B295" s="61"/>
      <c r="C295" s="61"/>
      <c r="D295" s="61"/>
      <c r="E295" s="61"/>
      <c r="F295" s="61"/>
      <c r="G295" s="61"/>
      <c r="H295" s="61"/>
      <c r="I295" s="61"/>
    </row>
    <row r="296" spans="1:9" ht="15.5">
      <c r="A296" s="61"/>
      <c r="B296" s="61"/>
      <c r="C296" s="61"/>
      <c r="D296" s="61"/>
      <c r="E296" s="61"/>
      <c r="F296" s="61"/>
      <c r="G296" s="61"/>
      <c r="H296" s="61"/>
      <c r="I296" s="61"/>
    </row>
    <row r="297" spans="1:9" ht="15.5">
      <c r="A297" s="61"/>
      <c r="B297" s="61"/>
      <c r="C297" s="61"/>
      <c r="D297" s="61"/>
      <c r="E297" s="61"/>
      <c r="F297" s="61"/>
      <c r="G297" s="61"/>
      <c r="H297" s="61"/>
      <c r="I297" s="61"/>
    </row>
    <row r="298" spans="1:9" ht="15.5">
      <c r="A298" s="61"/>
      <c r="B298" s="61"/>
      <c r="C298" s="61"/>
      <c r="D298" s="61"/>
      <c r="E298" s="61"/>
      <c r="F298" s="61"/>
      <c r="G298" s="61"/>
      <c r="H298" s="61"/>
      <c r="I298" s="61"/>
    </row>
    <row r="299" spans="1:9" ht="15.5">
      <c r="A299" s="61"/>
      <c r="B299" s="61"/>
      <c r="C299" s="61"/>
      <c r="D299" s="61"/>
      <c r="E299" s="61"/>
      <c r="F299" s="61"/>
      <c r="G299" s="61"/>
      <c r="H299" s="61"/>
      <c r="I299" s="61"/>
    </row>
    <row r="300" spans="1:9" ht="15.5">
      <c r="A300" s="61"/>
      <c r="B300" s="61"/>
      <c r="C300" s="61"/>
      <c r="D300" s="61"/>
      <c r="E300" s="61"/>
      <c r="F300" s="61"/>
      <c r="G300" s="61"/>
      <c r="H300" s="61"/>
      <c r="I300" s="61"/>
    </row>
    <row r="301" spans="1:9" ht="15.5">
      <c r="A301" s="61"/>
      <c r="B301" s="61"/>
      <c r="C301" s="61"/>
      <c r="D301" s="61"/>
      <c r="E301" s="61"/>
      <c r="F301" s="61"/>
      <c r="G301" s="61"/>
      <c r="H301" s="61"/>
      <c r="I301" s="61"/>
    </row>
    <row r="302" spans="1:9" ht="15.5">
      <c r="A302" s="61"/>
      <c r="B302" s="61"/>
      <c r="C302" s="61"/>
      <c r="D302" s="61"/>
      <c r="E302" s="61"/>
      <c r="F302" s="61"/>
      <c r="G302" s="61"/>
      <c r="H302" s="61"/>
      <c r="I302" s="61"/>
    </row>
    <row r="303" spans="1:9" ht="15.5">
      <c r="A303" s="61"/>
      <c r="B303" s="61"/>
      <c r="C303" s="61"/>
      <c r="D303" s="61"/>
      <c r="E303" s="61"/>
      <c r="F303" s="61"/>
      <c r="G303" s="61"/>
      <c r="H303" s="61"/>
      <c r="I303" s="61"/>
    </row>
    <row r="304" spans="1:9" ht="15.5">
      <c r="A304" s="61"/>
      <c r="B304" s="61"/>
      <c r="C304" s="61"/>
      <c r="D304" s="61"/>
      <c r="E304" s="61"/>
      <c r="F304" s="61"/>
      <c r="G304" s="61"/>
      <c r="H304" s="61"/>
      <c r="I304" s="61"/>
    </row>
    <row r="305" spans="1:9" ht="15.5">
      <c r="A305" s="61"/>
      <c r="B305" s="61"/>
      <c r="C305" s="61"/>
      <c r="D305" s="61"/>
      <c r="E305" s="61"/>
      <c r="F305" s="61"/>
      <c r="G305" s="61"/>
      <c r="H305" s="61"/>
      <c r="I305" s="61"/>
    </row>
    <row r="306" spans="1:9" ht="15.5">
      <c r="A306" s="61"/>
      <c r="B306" s="61"/>
      <c r="C306" s="61"/>
      <c r="D306" s="61"/>
      <c r="E306" s="61"/>
      <c r="F306" s="61"/>
      <c r="G306" s="61"/>
      <c r="H306" s="61"/>
      <c r="I306" s="61"/>
    </row>
    <row r="307" spans="1:9" ht="15.5">
      <c r="A307" s="61"/>
      <c r="B307" s="61"/>
      <c r="C307" s="61"/>
      <c r="D307" s="61"/>
      <c r="E307" s="61"/>
      <c r="F307" s="61"/>
      <c r="G307" s="61"/>
      <c r="H307" s="61"/>
      <c r="I307" s="61"/>
    </row>
    <row r="308" spans="1:9" ht="15.5">
      <c r="A308" s="61"/>
      <c r="B308" s="61"/>
      <c r="C308" s="61"/>
      <c r="D308" s="61"/>
      <c r="E308" s="61"/>
      <c r="F308" s="61"/>
      <c r="G308" s="61"/>
      <c r="H308" s="61"/>
      <c r="I308" s="61"/>
    </row>
    <row r="309" spans="1:9" ht="15.5">
      <c r="A309" s="61"/>
      <c r="B309" s="61"/>
      <c r="C309" s="61"/>
      <c r="D309" s="61"/>
      <c r="E309" s="61"/>
      <c r="F309" s="61"/>
      <c r="G309" s="61"/>
      <c r="H309" s="61"/>
      <c r="I309" s="61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Accounts</vt:lpstr>
      <vt:lpstr>BankAccounts</vt:lpstr>
      <vt:lpstr>BegPrincipal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Dawn Jacobson</cp:lastModifiedBy>
  <cp:lastPrinted>2019-11-14T16:11:19Z</cp:lastPrinted>
  <dcterms:created xsi:type="dcterms:W3CDTF">2013-11-11T13:58:06Z</dcterms:created>
  <dcterms:modified xsi:type="dcterms:W3CDTF">2019-12-30T02:46:09Z</dcterms:modified>
</cp:coreProperties>
</file>